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defaultThemeVersion="124226"/>
  <bookViews>
    <workbookView xWindow="0" yWindow="0" windowWidth="11520" windowHeight="7755" tabRatio="0" firstSheet="8" activeTab="8"/>
  </bookViews>
  <sheets>
    <sheet name="Pro" sheetId="12" r:id="rId1"/>
    <sheet name="Ran" sheetId="13" r:id="rId2"/>
    <sheet name="Gra" sheetId="14" r:id="rId3"/>
    <sheet name="Pla" sheetId="23" r:id="rId4"/>
    <sheet name="Ana" sheetId="24" r:id="rId5"/>
    <sheet name="Ale" sheetId="15" r:id="rId6"/>
    <sheet name="Das_ge" sheetId="25" r:id="rId7"/>
    <sheet name="Das_pro" sheetId="26" r:id="rId8"/>
    <sheet name="Ini" sheetId="11" r:id="rId9"/>
    <sheet name="Dúvidas" sheetId="17" r:id="rId10"/>
  </sheets>
  <definedNames>
    <definedName name="__xlcn.WorksheetConnection_ProC5H561" hidden="1">Pro!$C$6:$H$57</definedName>
    <definedName name="_xlnm.Print_Area" localSheetId="5">Ale!$B$6:$G$51</definedName>
    <definedName name="_xlnm.Print_Area" localSheetId="4">Ana!$C$6:$K$57</definedName>
    <definedName name="_xlnm.Print_Area" localSheetId="9">Dúvidas!$L$9</definedName>
    <definedName name="_xlnm.Print_Area" localSheetId="2">Gra!$B$5:$S$35</definedName>
    <definedName name="_xlnm.Print_Area" localSheetId="3">Pla!$C$6:$K$57</definedName>
    <definedName name="_xlnm.Print_Area" localSheetId="1">Ran!$C$6:$D$16</definedName>
    <definedName name="ListaProblemas">OFFSET(Pro!$C$7,0,0,COUNTA(Pro!$C$7:$C$57))</definedName>
    <definedName name="_xlnm.Print_Titles" localSheetId="3">Pla!$6:$7</definedName>
  </definedNames>
  <calcPr calcId="145621"/>
</workbook>
</file>

<file path=xl/calcChain.xml><?xml version="1.0" encoding="utf-8"?>
<calcChain xmlns="http://schemas.openxmlformats.org/spreadsheetml/2006/main">
  <c r="K57" i="24" l="1"/>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9" i="24"/>
  <c r="K8" i="24"/>
  <c r="B40" i="15" l="1"/>
  <c r="B38" i="15"/>
  <c r="B36" i="15"/>
  <c r="AA10" i="26"/>
  <c r="J7" i="26"/>
  <c r="AF10" i="26" s="1"/>
  <c r="H7" i="26"/>
  <c r="AE10" i="26" s="1"/>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B5" i="25"/>
  <c r="Y24" i="14" l="1"/>
  <c r="C29" i="15" s="1"/>
  <c r="Y25" i="14"/>
  <c r="C31" i="15" s="1"/>
  <c r="Y23" i="14"/>
  <c r="C27" i="15" s="1"/>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D29" i="15" l="1"/>
  <c r="D27" i="15"/>
  <c r="D31" i="15"/>
  <c r="O8" i="12"/>
  <c r="O9" i="12"/>
  <c r="AA17" i="14" s="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6" i="12"/>
  <c r="O57" i="12"/>
  <c r="O7" i="12"/>
  <c r="H5" i="25" s="1"/>
  <c r="AD11" i="26" s="1"/>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7" i="12"/>
  <c r="F5" i="25" s="1"/>
  <c r="AC11" i="26" s="1"/>
  <c r="J19" i="12"/>
  <c r="H19" i="12" s="1"/>
  <c r="J20" i="12"/>
  <c r="H20" i="12" s="1"/>
  <c r="J21" i="12"/>
  <c r="H21" i="12" s="1"/>
  <c r="J22" i="12"/>
  <c r="H22" i="12" s="1"/>
  <c r="J23" i="12"/>
  <c r="H23" i="12" s="1"/>
  <c r="J24" i="12"/>
  <c r="H24" i="12" s="1"/>
  <c r="J25" i="12"/>
  <c r="H25" i="12" s="1"/>
  <c r="J26" i="12"/>
  <c r="H26" i="12" s="1"/>
  <c r="J27" i="12"/>
  <c r="H27" i="12" s="1"/>
  <c r="J28" i="12"/>
  <c r="H28" i="12" s="1"/>
  <c r="J29" i="12"/>
  <c r="H29" i="12" s="1"/>
  <c r="J30" i="12"/>
  <c r="H30" i="12" s="1"/>
  <c r="J31" i="12"/>
  <c r="H31" i="12" s="1"/>
  <c r="J32" i="12"/>
  <c r="H32" i="12" s="1"/>
  <c r="J33" i="12"/>
  <c r="H33" i="12" s="1"/>
  <c r="J34" i="12"/>
  <c r="H34" i="12" s="1"/>
  <c r="J35" i="12"/>
  <c r="H35" i="12" s="1"/>
  <c r="J36" i="12"/>
  <c r="H36" i="12" s="1"/>
  <c r="J37" i="12"/>
  <c r="H37" i="12" s="1"/>
  <c r="J38" i="12"/>
  <c r="H38" i="12" s="1"/>
  <c r="J39" i="12"/>
  <c r="H39" i="12" s="1"/>
  <c r="J40" i="12"/>
  <c r="H40" i="12" s="1"/>
  <c r="J41" i="12"/>
  <c r="H41" i="12" s="1"/>
  <c r="J42" i="12"/>
  <c r="H42" i="12" s="1"/>
  <c r="J43" i="12"/>
  <c r="H43" i="12" s="1"/>
  <c r="J44" i="12"/>
  <c r="H44" i="12" s="1"/>
  <c r="J45" i="12"/>
  <c r="H45" i="12" s="1"/>
  <c r="J46" i="12"/>
  <c r="H46" i="12" s="1"/>
  <c r="J47" i="12"/>
  <c r="H47" i="12" s="1"/>
  <c r="J48" i="12"/>
  <c r="H48" i="12" s="1"/>
  <c r="J49" i="12"/>
  <c r="H49" i="12" s="1"/>
  <c r="J50" i="12"/>
  <c r="H50" i="12" s="1"/>
  <c r="J51" i="12"/>
  <c r="H51" i="12" s="1"/>
  <c r="J52" i="12"/>
  <c r="H52" i="12" s="1"/>
  <c r="J53" i="12"/>
  <c r="H53" i="12" s="1"/>
  <c r="J54" i="12"/>
  <c r="H54" i="12" s="1"/>
  <c r="J55" i="12"/>
  <c r="H55" i="12" s="1"/>
  <c r="J56" i="12"/>
  <c r="H56" i="12" s="1"/>
  <c r="J57" i="12"/>
  <c r="H57" i="12" s="1"/>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7" i="12"/>
  <c r="J9" i="12"/>
  <c r="H9" i="12" s="1"/>
  <c r="J11" i="12"/>
  <c r="H11" i="12" s="1"/>
  <c r="J13" i="12"/>
  <c r="H13" i="12" s="1"/>
  <c r="J15" i="12"/>
  <c r="H15" i="12" s="1"/>
  <c r="J17" i="12"/>
  <c r="H17" i="12" s="1"/>
  <c r="M8" i="12"/>
  <c r="M9" i="12"/>
  <c r="W17" i="14" s="1"/>
  <c r="M10" i="12"/>
  <c r="M11" i="12"/>
  <c r="M12" i="12"/>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7" i="12"/>
  <c r="F7" i="26" l="1"/>
  <c r="AD10" i="26" s="1"/>
  <c r="D7" i="26"/>
  <c r="AC10" i="26" s="1"/>
  <c r="B7" i="26"/>
  <c r="AB10" i="26" s="1"/>
  <c r="Y19" i="14"/>
  <c r="AA16" i="14"/>
  <c r="AA15" i="14"/>
  <c r="AA19" i="14"/>
  <c r="W19" i="14"/>
  <c r="AA18" i="14"/>
  <c r="Y17" i="14"/>
  <c r="Y18" i="14"/>
  <c r="Y15" i="14"/>
  <c r="Y16" i="14"/>
  <c r="W15" i="14"/>
  <c r="W16" i="14"/>
  <c r="G8" i="12"/>
  <c r="L8" i="12"/>
  <c r="W18" i="14"/>
  <c r="D5" i="25"/>
  <c r="AB11" i="26" s="1"/>
  <c r="G7" i="12"/>
  <c r="L7" i="12"/>
  <c r="J7" i="12" s="1"/>
  <c r="H7" i="12" s="1"/>
  <c r="J18" i="12"/>
  <c r="H18" i="12" s="1"/>
  <c r="J14" i="12"/>
  <c r="H14" i="12" s="1"/>
  <c r="J10" i="12"/>
  <c r="H10" i="12" s="1"/>
  <c r="J8" i="12"/>
  <c r="H8" i="12" s="1"/>
  <c r="J16" i="12"/>
  <c r="H16" i="12" s="1"/>
  <c r="J12" i="12"/>
  <c r="H12" i="12" s="1"/>
  <c r="L5" i="25" l="1"/>
  <c r="AF11" i="26" s="1"/>
  <c r="J5" i="25"/>
  <c r="AE11" i="26" s="1"/>
  <c r="AE10" i="14"/>
  <c r="AE11" i="14"/>
  <c r="AE12" i="14"/>
  <c r="AE9" i="14"/>
  <c r="AE8" i="14"/>
  <c r="C19" i="13"/>
  <c r="D19" i="13" s="1"/>
  <c r="D20" i="23" s="1"/>
  <c r="C35" i="13"/>
  <c r="D35" i="13" s="1"/>
  <c r="D36" i="23" s="1"/>
  <c r="C51" i="13"/>
  <c r="D51" i="13" s="1"/>
  <c r="D52" i="23" s="1"/>
  <c r="C34" i="13"/>
  <c r="D34" i="13" s="1"/>
  <c r="D35" i="23" s="1"/>
  <c r="C12" i="13"/>
  <c r="D12" i="13" s="1"/>
  <c r="D13" i="23" s="1"/>
  <c r="C28" i="13"/>
  <c r="D28" i="13" s="1"/>
  <c r="D29" i="23" s="1"/>
  <c r="C44" i="13"/>
  <c r="D44" i="13" s="1"/>
  <c r="D45" i="23" s="1"/>
  <c r="C18" i="13"/>
  <c r="D18" i="13" s="1"/>
  <c r="D19" i="23" s="1"/>
  <c r="C13" i="13"/>
  <c r="D13" i="13" s="1"/>
  <c r="D14" i="23" s="1"/>
  <c r="C29" i="13"/>
  <c r="D29" i="13" s="1"/>
  <c r="D30" i="23" s="1"/>
  <c r="C45" i="13"/>
  <c r="D45" i="13" s="1"/>
  <c r="D46" i="23" s="1"/>
  <c r="C10" i="13"/>
  <c r="D10" i="13" s="1"/>
  <c r="D11" i="23" s="1"/>
  <c r="C23" i="13"/>
  <c r="D23" i="13" s="1"/>
  <c r="D24" i="23" s="1"/>
  <c r="C39" i="13"/>
  <c r="D39" i="13" s="1"/>
  <c r="D40" i="23" s="1"/>
  <c r="C55" i="13"/>
  <c r="D55" i="13" s="1"/>
  <c r="D56" i="23" s="1"/>
  <c r="C42" i="13"/>
  <c r="D42" i="13" s="1"/>
  <c r="D43" i="23" s="1"/>
  <c r="C16" i="13"/>
  <c r="D16" i="13" s="1"/>
  <c r="D17" i="23" s="1"/>
  <c r="C32" i="13"/>
  <c r="D32" i="13" s="1"/>
  <c r="D33" i="23" s="1"/>
  <c r="C48" i="13"/>
  <c r="D48" i="13" s="1"/>
  <c r="D49" i="23" s="1"/>
  <c r="C30" i="13"/>
  <c r="D30" i="13" s="1"/>
  <c r="D31" i="23" s="1"/>
  <c r="C17" i="13"/>
  <c r="D17" i="13" s="1"/>
  <c r="D18" i="23" s="1"/>
  <c r="C33" i="13"/>
  <c r="D33" i="13" s="1"/>
  <c r="D34" i="23" s="1"/>
  <c r="C49" i="13"/>
  <c r="D49" i="13" s="1"/>
  <c r="D50" i="23" s="1"/>
  <c r="C26" i="13"/>
  <c r="D26" i="13" s="1"/>
  <c r="D27" i="23" s="1"/>
  <c r="C11" i="13"/>
  <c r="D11" i="13" s="1"/>
  <c r="D12" i="23" s="1"/>
  <c r="C27" i="13"/>
  <c r="D27" i="13" s="1"/>
  <c r="D28" i="23" s="1"/>
  <c r="C43" i="13"/>
  <c r="D43" i="13" s="1"/>
  <c r="D44" i="23" s="1"/>
  <c r="C14" i="13"/>
  <c r="D14" i="13" s="1"/>
  <c r="D15" i="23" s="1"/>
  <c r="C54" i="13"/>
  <c r="D54" i="13" s="1"/>
  <c r="D55" i="23" s="1"/>
  <c r="C20" i="13"/>
  <c r="D20" i="13" s="1"/>
  <c r="D21" i="23" s="1"/>
  <c r="C36" i="13"/>
  <c r="D36" i="13" s="1"/>
  <c r="D37" i="23" s="1"/>
  <c r="C52" i="13"/>
  <c r="D52" i="13" s="1"/>
  <c r="D53" i="23" s="1"/>
  <c r="C46" i="13"/>
  <c r="D46" i="13" s="1"/>
  <c r="D47" i="23" s="1"/>
  <c r="C21" i="13"/>
  <c r="D21" i="13" s="1"/>
  <c r="D22" i="23" s="1"/>
  <c r="C37" i="13"/>
  <c r="D37" i="13" s="1"/>
  <c r="D38" i="23" s="1"/>
  <c r="C53" i="13"/>
  <c r="D53" i="13" s="1"/>
  <c r="D54" i="23" s="1"/>
  <c r="C38" i="13"/>
  <c r="D38" i="13" s="1"/>
  <c r="D39" i="23" s="1"/>
  <c r="C15" i="13"/>
  <c r="D15" i="13" s="1"/>
  <c r="D16" i="23" s="1"/>
  <c r="C31" i="13"/>
  <c r="D31" i="13" s="1"/>
  <c r="D32" i="23" s="1"/>
  <c r="C47" i="13"/>
  <c r="D47" i="13" s="1"/>
  <c r="D48" i="23" s="1"/>
  <c r="C22" i="13"/>
  <c r="D22" i="13" s="1"/>
  <c r="D23" i="23" s="1"/>
  <c r="C8" i="13"/>
  <c r="D8" i="13" s="1"/>
  <c r="D9" i="23" s="1"/>
  <c r="C24" i="13"/>
  <c r="D24" i="13" s="1"/>
  <c r="D25" i="23" s="1"/>
  <c r="C40" i="13"/>
  <c r="D40" i="13" s="1"/>
  <c r="D41" i="23" s="1"/>
  <c r="C56" i="13"/>
  <c r="D56" i="13" s="1"/>
  <c r="D57" i="23" s="1"/>
  <c r="C9" i="13"/>
  <c r="D9" i="13" s="1"/>
  <c r="D10" i="23" s="1"/>
  <c r="C25" i="13"/>
  <c r="D25" i="13" s="1"/>
  <c r="D26" i="23" s="1"/>
  <c r="C41" i="13"/>
  <c r="D41" i="13" s="1"/>
  <c r="D42" i="23" s="1"/>
  <c r="C7" i="13"/>
  <c r="D7" i="13" s="1"/>
  <c r="D8" i="23" s="1"/>
  <c r="C50" i="13"/>
  <c r="D50" i="13" s="1"/>
  <c r="D51" i="23" s="1"/>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9" i="24"/>
  <c r="C10" i="24"/>
  <c r="C11" i="24"/>
  <c r="C12" i="24"/>
  <c r="C13" i="24"/>
  <c r="C14" i="24"/>
  <c r="C15" i="24"/>
  <c r="C16" i="24"/>
  <c r="C17" i="24"/>
  <c r="C18" i="24"/>
  <c r="Q51" i="23" l="1"/>
  <c r="N51" i="23"/>
  <c r="R51" i="23"/>
  <c r="O51" i="23"/>
  <c r="Q10" i="23"/>
  <c r="N10" i="23"/>
  <c r="R10" i="23"/>
  <c r="O10" i="23"/>
  <c r="R9" i="23"/>
  <c r="O9" i="23"/>
  <c r="Q9" i="23"/>
  <c r="N9" i="23"/>
  <c r="R16" i="23"/>
  <c r="O16" i="23"/>
  <c r="Q16" i="23"/>
  <c r="N16" i="23"/>
  <c r="Q22" i="23"/>
  <c r="N22" i="23"/>
  <c r="R22" i="23"/>
  <c r="O22" i="23"/>
  <c r="R21" i="23"/>
  <c r="O21" i="23"/>
  <c r="Q21" i="23"/>
  <c r="N21" i="23"/>
  <c r="R28" i="23"/>
  <c r="O28" i="23"/>
  <c r="Q28" i="23"/>
  <c r="N28" i="23"/>
  <c r="Q34" i="23"/>
  <c r="N34" i="23"/>
  <c r="R34" i="23"/>
  <c r="O34" i="23"/>
  <c r="R33" i="23"/>
  <c r="O33" i="23"/>
  <c r="Q33" i="23"/>
  <c r="N33" i="23"/>
  <c r="R40" i="23"/>
  <c r="O40" i="23"/>
  <c r="Q40" i="23"/>
  <c r="N40" i="23"/>
  <c r="Q30" i="23"/>
  <c r="N30" i="23"/>
  <c r="R30" i="23"/>
  <c r="O30" i="23"/>
  <c r="R29" i="23"/>
  <c r="O29" i="23"/>
  <c r="Q29" i="23"/>
  <c r="N29" i="23"/>
  <c r="R36" i="23"/>
  <c r="O36" i="23"/>
  <c r="Q36" i="23"/>
  <c r="N36" i="23"/>
  <c r="C22" i="15"/>
  <c r="AF12" i="14"/>
  <c r="D22" i="15" s="1"/>
  <c r="Q8" i="23"/>
  <c r="N8" i="23"/>
  <c r="R8" i="23"/>
  <c r="O8" i="23"/>
  <c r="Q39" i="23"/>
  <c r="N39" i="23"/>
  <c r="R39" i="23"/>
  <c r="O39" i="23"/>
  <c r="Q47" i="23"/>
  <c r="N47" i="23"/>
  <c r="R47" i="23"/>
  <c r="O47" i="23"/>
  <c r="Q55" i="23"/>
  <c r="N55" i="23"/>
  <c r="R55" i="23"/>
  <c r="O55" i="23"/>
  <c r="R12" i="23"/>
  <c r="O12" i="23"/>
  <c r="Q12" i="23"/>
  <c r="N12" i="23"/>
  <c r="Q18" i="23"/>
  <c r="N18" i="23"/>
  <c r="R18" i="23"/>
  <c r="O18" i="23"/>
  <c r="R17" i="23"/>
  <c r="O17" i="23"/>
  <c r="Q17" i="23"/>
  <c r="N17" i="23"/>
  <c r="R24" i="23"/>
  <c r="O24" i="23"/>
  <c r="Q24" i="23"/>
  <c r="N24" i="23"/>
  <c r="Q14" i="23"/>
  <c r="N14" i="23"/>
  <c r="R14" i="23"/>
  <c r="O14" i="23"/>
  <c r="R13" i="23"/>
  <c r="O13" i="23"/>
  <c r="Q13" i="23"/>
  <c r="N13" i="23"/>
  <c r="R20" i="23"/>
  <c r="O20" i="23"/>
  <c r="Q20" i="23"/>
  <c r="N20" i="23"/>
  <c r="C20" i="15"/>
  <c r="AF11" i="14"/>
  <c r="D20" i="15" s="1"/>
  <c r="R57" i="23"/>
  <c r="O57" i="23"/>
  <c r="Q57" i="23"/>
  <c r="N57" i="23"/>
  <c r="Q42" i="23"/>
  <c r="N42" i="23"/>
  <c r="R42" i="23"/>
  <c r="O42" i="23"/>
  <c r="R48" i="23"/>
  <c r="O48" i="23"/>
  <c r="Q48" i="23"/>
  <c r="N48" i="23"/>
  <c r="Q54" i="23"/>
  <c r="N54" i="23"/>
  <c r="R54" i="23"/>
  <c r="O54" i="23"/>
  <c r="R53" i="23"/>
  <c r="O53" i="23"/>
  <c r="Q53" i="23"/>
  <c r="N53" i="23"/>
  <c r="Q15" i="23"/>
  <c r="N15" i="23"/>
  <c r="R15" i="23"/>
  <c r="O15" i="23"/>
  <c r="Q27" i="23"/>
  <c r="N27" i="23"/>
  <c r="R27" i="23"/>
  <c r="O27" i="23"/>
  <c r="Q31" i="23"/>
  <c r="N31" i="23"/>
  <c r="R31" i="23"/>
  <c r="O31" i="23"/>
  <c r="Q43" i="23"/>
  <c r="N43" i="23"/>
  <c r="R43" i="23"/>
  <c r="O43" i="23"/>
  <c r="Q11" i="23"/>
  <c r="N11" i="23"/>
  <c r="R11" i="23"/>
  <c r="O11" i="23"/>
  <c r="Q19" i="23"/>
  <c r="N19" i="23"/>
  <c r="R19" i="23"/>
  <c r="O19" i="23"/>
  <c r="Q35" i="23"/>
  <c r="N35" i="23"/>
  <c r="R35" i="23"/>
  <c r="O35" i="23"/>
  <c r="C14" i="15"/>
  <c r="AF8" i="14"/>
  <c r="D14" i="15" s="1"/>
  <c r="C18" i="15"/>
  <c r="AF10" i="14"/>
  <c r="D18" i="15" s="1"/>
  <c r="Q23" i="23"/>
  <c r="N23" i="23"/>
  <c r="R23" i="23"/>
  <c r="O23" i="23"/>
  <c r="R41" i="23"/>
  <c r="O41" i="23"/>
  <c r="Q41" i="23"/>
  <c r="N41" i="23"/>
  <c r="Q26" i="23"/>
  <c r="N26" i="23"/>
  <c r="R26" i="23"/>
  <c r="O26" i="23"/>
  <c r="R25" i="23"/>
  <c r="O25" i="23"/>
  <c r="Q25" i="23"/>
  <c r="N25" i="23"/>
  <c r="R32" i="23"/>
  <c r="O32" i="23"/>
  <c r="Q32" i="23"/>
  <c r="N32" i="23"/>
  <c r="Q38" i="23"/>
  <c r="N38" i="23"/>
  <c r="R38" i="23"/>
  <c r="O38" i="23"/>
  <c r="R37" i="23"/>
  <c r="O37" i="23"/>
  <c r="Q37" i="23"/>
  <c r="N37" i="23"/>
  <c r="R44" i="23"/>
  <c r="O44" i="23"/>
  <c r="Q44" i="23"/>
  <c r="N44" i="23"/>
  <c r="Q50" i="23"/>
  <c r="N50" i="23"/>
  <c r="R50" i="23"/>
  <c r="O50" i="23"/>
  <c r="R49" i="23"/>
  <c r="O49" i="23"/>
  <c r="N49" i="23"/>
  <c r="Q49" i="23"/>
  <c r="R56" i="23"/>
  <c r="O56" i="23"/>
  <c r="Q56" i="23"/>
  <c r="N56" i="23"/>
  <c r="Q46" i="23"/>
  <c r="N46" i="23"/>
  <c r="R46" i="23"/>
  <c r="O46" i="23"/>
  <c r="R45" i="23"/>
  <c r="O45" i="23"/>
  <c r="Q45" i="23"/>
  <c r="N45" i="23"/>
  <c r="R52" i="23"/>
  <c r="O52" i="23"/>
  <c r="Q52" i="23"/>
  <c r="N52" i="23"/>
  <c r="C16" i="15"/>
  <c r="AF9" i="14"/>
  <c r="D16" i="15" s="1"/>
  <c r="P15" i="24"/>
  <c r="M15" i="24"/>
  <c r="Q15" i="24"/>
  <c r="L15" i="24"/>
  <c r="N15" i="24"/>
  <c r="O15" i="24"/>
  <c r="P11" i="24"/>
  <c r="M11" i="24"/>
  <c r="L11" i="24"/>
  <c r="R11" i="24" s="1"/>
  <c r="Q11" i="24"/>
  <c r="O11" i="24"/>
  <c r="N11" i="24"/>
  <c r="S56" i="24"/>
  <c r="T56" i="24"/>
  <c r="R56" i="24"/>
  <c r="P56" i="24"/>
  <c r="M56" i="24"/>
  <c r="O56" i="24"/>
  <c r="Q56" i="24"/>
  <c r="L56" i="24"/>
  <c r="N56" i="24"/>
  <c r="S52" i="24"/>
  <c r="T52" i="24"/>
  <c r="R52" i="24"/>
  <c r="P52" i="24"/>
  <c r="M52" i="24"/>
  <c r="O52" i="24"/>
  <c r="Q52" i="24"/>
  <c r="L52" i="24"/>
  <c r="N52" i="24"/>
  <c r="S48" i="24"/>
  <c r="T48" i="24"/>
  <c r="R48" i="24"/>
  <c r="P48" i="24"/>
  <c r="M48" i="24"/>
  <c r="O48" i="24"/>
  <c r="Q48" i="24"/>
  <c r="L48" i="24"/>
  <c r="N48" i="24"/>
  <c r="S44" i="24"/>
  <c r="T44" i="24"/>
  <c r="R44" i="24"/>
  <c r="P44" i="24"/>
  <c r="M44" i="24"/>
  <c r="O44" i="24"/>
  <c r="Q44" i="24"/>
  <c r="L44" i="24"/>
  <c r="N44" i="24"/>
  <c r="S40" i="24"/>
  <c r="T40" i="24"/>
  <c r="R40" i="24"/>
  <c r="P40" i="24"/>
  <c r="M40" i="24"/>
  <c r="O40" i="24"/>
  <c r="Q40" i="24"/>
  <c r="L40" i="24"/>
  <c r="N40" i="24"/>
  <c r="S36" i="24"/>
  <c r="T36" i="24"/>
  <c r="R36" i="24"/>
  <c r="P36" i="24"/>
  <c r="M36" i="24"/>
  <c r="O36" i="24"/>
  <c r="Q36" i="24"/>
  <c r="L36" i="24"/>
  <c r="N36" i="24"/>
  <c r="S32" i="24"/>
  <c r="T32" i="24"/>
  <c r="R32" i="24"/>
  <c r="P32" i="24"/>
  <c r="M32" i="24"/>
  <c r="O32" i="24"/>
  <c r="Q32" i="24"/>
  <c r="L32" i="24"/>
  <c r="N32" i="24"/>
  <c r="S28" i="24"/>
  <c r="T28" i="24"/>
  <c r="R28" i="24"/>
  <c r="P28" i="24"/>
  <c r="M28" i="24"/>
  <c r="O28" i="24"/>
  <c r="Q28" i="24"/>
  <c r="L28" i="24"/>
  <c r="N28" i="24"/>
  <c r="S24" i="24"/>
  <c r="T24" i="24"/>
  <c r="R24" i="24"/>
  <c r="P24" i="24"/>
  <c r="M24" i="24"/>
  <c r="O24" i="24"/>
  <c r="Q24" i="24"/>
  <c r="L24" i="24"/>
  <c r="N24" i="24"/>
  <c r="S20" i="24"/>
  <c r="T20" i="24"/>
  <c r="R20" i="24"/>
  <c r="P20" i="24"/>
  <c r="M20" i="24"/>
  <c r="O20" i="24"/>
  <c r="Q20" i="24"/>
  <c r="L20" i="24"/>
  <c r="N20" i="24"/>
  <c r="Q10" i="24"/>
  <c r="L10" i="24"/>
  <c r="N10" i="24"/>
  <c r="P10" i="24"/>
  <c r="M10" i="24"/>
  <c r="O10" i="24"/>
  <c r="S10" i="24" s="1"/>
  <c r="R55" i="24"/>
  <c r="S55" i="24"/>
  <c r="T55" i="24"/>
  <c r="P55" i="24"/>
  <c r="M55" i="24"/>
  <c r="Q55" i="24"/>
  <c r="L55" i="24"/>
  <c r="N55" i="24"/>
  <c r="O55" i="24"/>
  <c r="R51" i="24"/>
  <c r="T51" i="24"/>
  <c r="S51" i="24"/>
  <c r="P51" i="24"/>
  <c r="M51" i="24"/>
  <c r="Q51" i="24"/>
  <c r="O51" i="24"/>
  <c r="L51" i="24"/>
  <c r="N51" i="24"/>
  <c r="R47" i="24"/>
  <c r="S47" i="24"/>
  <c r="T47" i="24"/>
  <c r="P47" i="24"/>
  <c r="Q47" i="24"/>
  <c r="N47" i="24"/>
  <c r="L47" i="24"/>
  <c r="O47" i="24"/>
  <c r="M47" i="24"/>
  <c r="R43" i="24"/>
  <c r="S43" i="24"/>
  <c r="T43" i="24"/>
  <c r="P43" i="24"/>
  <c r="M43" i="24"/>
  <c r="Q43" i="24"/>
  <c r="O43" i="24"/>
  <c r="L43" i="24"/>
  <c r="N43" i="24"/>
  <c r="R39" i="24"/>
  <c r="T39" i="24"/>
  <c r="S39" i="24"/>
  <c r="P39" i="24"/>
  <c r="M39" i="24"/>
  <c r="Q39" i="24"/>
  <c r="L39" i="24"/>
  <c r="N39" i="24"/>
  <c r="O39" i="24"/>
  <c r="R35" i="24"/>
  <c r="T35" i="24"/>
  <c r="S35" i="24"/>
  <c r="P35" i="24"/>
  <c r="M35" i="24"/>
  <c r="Q35" i="24"/>
  <c r="O35" i="24"/>
  <c r="L35" i="24"/>
  <c r="N35" i="24"/>
  <c r="R31" i="24"/>
  <c r="T31" i="24"/>
  <c r="S31" i="24"/>
  <c r="P31" i="24"/>
  <c r="M31" i="24"/>
  <c r="Q31" i="24"/>
  <c r="N31" i="24"/>
  <c r="L31" i="24"/>
  <c r="O31" i="24"/>
  <c r="R27" i="24"/>
  <c r="S27" i="24"/>
  <c r="T27" i="24"/>
  <c r="P27" i="24"/>
  <c r="M27" i="24"/>
  <c r="Q27" i="24"/>
  <c r="O27" i="24"/>
  <c r="L27" i="24"/>
  <c r="N27" i="24"/>
  <c r="R23" i="24"/>
  <c r="S23" i="24"/>
  <c r="T23" i="24"/>
  <c r="P23" i="24"/>
  <c r="M23" i="24"/>
  <c r="Q23" i="24"/>
  <c r="L23" i="24"/>
  <c r="N23" i="24"/>
  <c r="O23" i="24"/>
  <c r="R19" i="24"/>
  <c r="T19" i="24"/>
  <c r="S19" i="24"/>
  <c r="P19" i="24"/>
  <c r="M19" i="24"/>
  <c r="Q19" i="24"/>
  <c r="O19" i="24"/>
  <c r="L19" i="24"/>
  <c r="N19" i="24"/>
  <c r="Q18" i="24"/>
  <c r="L18" i="24"/>
  <c r="N18" i="24"/>
  <c r="P18" i="24"/>
  <c r="M18" i="24"/>
  <c r="O18" i="24"/>
  <c r="Q14" i="24"/>
  <c r="L14" i="24"/>
  <c r="N14" i="24"/>
  <c r="P14" i="24"/>
  <c r="M14" i="24"/>
  <c r="O14" i="24"/>
  <c r="Q17" i="24"/>
  <c r="L17" i="24"/>
  <c r="P17" i="24"/>
  <c r="N17" i="24"/>
  <c r="M17" i="24"/>
  <c r="O17" i="24"/>
  <c r="Q13" i="24"/>
  <c r="L13" i="24"/>
  <c r="P13" i="24"/>
  <c r="N13" i="24"/>
  <c r="O13" i="24"/>
  <c r="M13" i="24"/>
  <c r="Q9" i="24"/>
  <c r="L9" i="24"/>
  <c r="N9" i="24"/>
  <c r="P9" i="24"/>
  <c r="M9" i="24"/>
  <c r="R9" i="24" s="1"/>
  <c r="O9" i="24"/>
  <c r="S9" i="24" s="1"/>
  <c r="S54" i="24"/>
  <c r="R54" i="24"/>
  <c r="T54" i="24"/>
  <c r="Q54" i="24"/>
  <c r="L54" i="24"/>
  <c r="N54" i="24"/>
  <c r="P54" i="24"/>
  <c r="M54" i="24"/>
  <c r="O54" i="24"/>
  <c r="R50" i="24"/>
  <c r="S50" i="24"/>
  <c r="T50" i="24"/>
  <c r="Q50" i="24"/>
  <c r="L50" i="24"/>
  <c r="N50" i="24"/>
  <c r="P50" i="24"/>
  <c r="M50" i="24"/>
  <c r="O50" i="24"/>
  <c r="S46" i="24"/>
  <c r="R46" i="24"/>
  <c r="T46" i="24"/>
  <c r="Q46" i="24"/>
  <c r="L46" i="24"/>
  <c r="N46" i="24"/>
  <c r="P46" i="24"/>
  <c r="M46" i="24"/>
  <c r="O46" i="24"/>
  <c r="S42" i="24"/>
  <c r="R42" i="24"/>
  <c r="T42" i="24"/>
  <c r="Q42" i="24"/>
  <c r="L42" i="24"/>
  <c r="N42" i="24"/>
  <c r="P42" i="24"/>
  <c r="M42" i="24"/>
  <c r="O42" i="24"/>
  <c r="S38" i="24"/>
  <c r="R38" i="24"/>
  <c r="T38" i="24"/>
  <c r="Q38" i="24"/>
  <c r="L38" i="24"/>
  <c r="N38" i="24"/>
  <c r="P38" i="24"/>
  <c r="M38" i="24"/>
  <c r="O38" i="24"/>
  <c r="R34" i="24"/>
  <c r="S34" i="24"/>
  <c r="T34" i="24"/>
  <c r="Q34" i="24"/>
  <c r="L34" i="24"/>
  <c r="N34" i="24"/>
  <c r="P34" i="24"/>
  <c r="M34" i="24"/>
  <c r="O34" i="24"/>
  <c r="R30" i="24"/>
  <c r="S30" i="24"/>
  <c r="T30" i="24"/>
  <c r="Q30" i="24"/>
  <c r="L30" i="24"/>
  <c r="N30" i="24"/>
  <c r="P30" i="24"/>
  <c r="M30" i="24"/>
  <c r="O30" i="24"/>
  <c r="R26" i="24"/>
  <c r="S26" i="24"/>
  <c r="T26" i="24"/>
  <c r="Q26" i="24"/>
  <c r="L26" i="24"/>
  <c r="N26" i="24"/>
  <c r="P26" i="24"/>
  <c r="M26" i="24"/>
  <c r="O26" i="24"/>
  <c r="S22" i="24"/>
  <c r="R22" i="24"/>
  <c r="T22" i="24"/>
  <c r="Q22" i="24"/>
  <c r="L22" i="24"/>
  <c r="N22" i="24"/>
  <c r="P22" i="24"/>
  <c r="M22" i="24"/>
  <c r="O22" i="24"/>
  <c r="P16" i="24"/>
  <c r="M16" i="24"/>
  <c r="O16" i="24"/>
  <c r="Q16" i="24"/>
  <c r="L16" i="24"/>
  <c r="R16" i="24" s="1"/>
  <c r="N16" i="24"/>
  <c r="P12" i="24"/>
  <c r="M12" i="24"/>
  <c r="O12" i="24"/>
  <c r="Q12" i="24"/>
  <c r="L12" i="24"/>
  <c r="N12" i="24"/>
  <c r="T57" i="24"/>
  <c r="R57" i="24"/>
  <c r="S57" i="24"/>
  <c r="Q57" i="24"/>
  <c r="L57" i="24"/>
  <c r="P57" i="24"/>
  <c r="M57" i="24"/>
  <c r="N57" i="24"/>
  <c r="O57" i="24"/>
  <c r="T53" i="24"/>
  <c r="R53" i="24"/>
  <c r="S53" i="24"/>
  <c r="Q53" i="24"/>
  <c r="L53" i="24"/>
  <c r="P53" i="24"/>
  <c r="N53" i="24"/>
  <c r="M53" i="24"/>
  <c r="O53" i="24"/>
  <c r="T49" i="24"/>
  <c r="R49" i="24"/>
  <c r="S49" i="24"/>
  <c r="Q49" i="24"/>
  <c r="L49" i="24"/>
  <c r="P49" i="24"/>
  <c r="M49" i="24"/>
  <c r="N49" i="24"/>
  <c r="O49" i="24"/>
  <c r="T45" i="24"/>
  <c r="R45" i="24"/>
  <c r="S45" i="24"/>
  <c r="Q45" i="24"/>
  <c r="L45" i="24"/>
  <c r="P45" i="24"/>
  <c r="N45" i="24"/>
  <c r="O45" i="24"/>
  <c r="M45" i="24"/>
  <c r="T41" i="24"/>
  <c r="R41" i="24"/>
  <c r="S41" i="24"/>
  <c r="Q41" i="24"/>
  <c r="L41" i="24"/>
  <c r="P41" i="24"/>
  <c r="M41" i="24"/>
  <c r="N41" i="24"/>
  <c r="O41" i="24"/>
  <c r="T37" i="24"/>
  <c r="R37" i="24"/>
  <c r="S37" i="24"/>
  <c r="Q37" i="24"/>
  <c r="L37" i="24"/>
  <c r="P37" i="24"/>
  <c r="M37" i="24"/>
  <c r="N37" i="24"/>
  <c r="O37" i="24"/>
  <c r="T33" i="24"/>
  <c r="R33" i="24"/>
  <c r="S33" i="24"/>
  <c r="Q33" i="24"/>
  <c r="L33" i="24"/>
  <c r="P33" i="24"/>
  <c r="N33" i="24"/>
  <c r="M33" i="24"/>
  <c r="O33" i="24"/>
  <c r="T29" i="24"/>
  <c r="R29" i="24"/>
  <c r="S29" i="24"/>
  <c r="Q29" i="24"/>
  <c r="L29" i="24"/>
  <c r="P29" i="24"/>
  <c r="N29" i="24"/>
  <c r="O29" i="24"/>
  <c r="M29" i="24"/>
  <c r="T25" i="24"/>
  <c r="R25" i="24"/>
  <c r="S25" i="24"/>
  <c r="Q25" i="24"/>
  <c r="L25" i="24"/>
  <c r="P25" i="24"/>
  <c r="M25" i="24"/>
  <c r="N25" i="24"/>
  <c r="O25" i="24"/>
  <c r="T21" i="24"/>
  <c r="R21" i="24"/>
  <c r="S21" i="24"/>
  <c r="Q21" i="24"/>
  <c r="L21" i="24"/>
  <c r="P21" i="24"/>
  <c r="M21" i="24"/>
  <c r="N21" i="24"/>
  <c r="O21" i="24"/>
  <c r="C8" i="24"/>
  <c r="S16" i="24" l="1"/>
  <c r="S12" i="24"/>
  <c r="S11" i="24"/>
  <c r="T11" i="24" s="1"/>
  <c r="K11" i="24" s="1"/>
  <c r="S14" i="24"/>
  <c r="T14" i="24" s="1"/>
  <c r="S15" i="24"/>
  <c r="S13" i="24"/>
  <c r="T13" i="24" s="1"/>
  <c r="S17" i="24"/>
  <c r="S18" i="24"/>
  <c r="T18" i="24" s="1"/>
  <c r="K18" i="24" s="1"/>
  <c r="R14" i="24"/>
  <c r="R15" i="24"/>
  <c r="R13" i="24"/>
  <c r="R12" i="24"/>
  <c r="R17" i="24"/>
  <c r="R18" i="24"/>
  <c r="R10" i="24"/>
  <c r="T10" i="24" s="1"/>
  <c r="AC9" i="25"/>
  <c r="AD9" i="25" s="1"/>
  <c r="AC8" i="25"/>
  <c r="AD8" i="25" s="1"/>
  <c r="AC10" i="25"/>
  <c r="AD10" i="25" s="1"/>
  <c r="AC11" i="25"/>
  <c r="AD11" i="25" s="1"/>
  <c r="AC12" i="25"/>
  <c r="AD12" i="25" s="1"/>
  <c r="AG11" i="25"/>
  <c r="AH11" i="25" s="1"/>
  <c r="AG12" i="25"/>
  <c r="AH12" i="25" s="1"/>
  <c r="AG9" i="25"/>
  <c r="AH9" i="25" s="1"/>
  <c r="AG8" i="25"/>
  <c r="AH8" i="25" s="1"/>
  <c r="AG10" i="25"/>
  <c r="AH10" i="25" s="1"/>
  <c r="T12" i="24"/>
  <c r="K12" i="24" s="1"/>
  <c r="T9" i="24"/>
  <c r="T16" i="24"/>
  <c r="K16" i="24" s="1"/>
  <c r="T15" i="24"/>
  <c r="K15" i="24" s="1"/>
  <c r="Q8" i="24"/>
  <c r="L8" i="24"/>
  <c r="N8" i="24"/>
  <c r="P8" i="24"/>
  <c r="M8" i="24"/>
  <c r="O8" i="24"/>
  <c r="J23" i="24"/>
  <c r="J50" i="24"/>
  <c r="J44" i="24"/>
  <c r="J52" i="24"/>
  <c r="J19" i="24"/>
  <c r="J25" i="24"/>
  <c r="J33" i="24"/>
  <c r="J41" i="24"/>
  <c r="J45" i="24"/>
  <c r="J49" i="24"/>
  <c r="J24" i="24"/>
  <c r="J22" i="24"/>
  <c r="J48" i="24"/>
  <c r="J29" i="24"/>
  <c r="J37" i="24"/>
  <c r="J42" i="24"/>
  <c r="J46" i="24"/>
  <c r="J54" i="24"/>
  <c r="J56" i="24"/>
  <c r="J20" i="24"/>
  <c r="J53" i="24"/>
  <c r="J21" i="24"/>
  <c r="J27" i="24"/>
  <c r="J31" i="24"/>
  <c r="J35" i="24"/>
  <c r="J39" i="24"/>
  <c r="J43" i="24"/>
  <c r="J47" i="24"/>
  <c r="J51" i="24"/>
  <c r="J55" i="24"/>
  <c r="J12" i="24"/>
  <c r="J9" i="24"/>
  <c r="J16" i="24"/>
  <c r="J14" i="24" l="1"/>
  <c r="K14" i="24"/>
  <c r="J15" i="24"/>
  <c r="J10" i="24"/>
  <c r="K10" i="24"/>
  <c r="J13" i="24"/>
  <c r="K13" i="24"/>
  <c r="T17" i="24"/>
  <c r="K17" i="24" s="1"/>
  <c r="J18" i="24"/>
  <c r="S8" i="24"/>
  <c r="R8" i="24"/>
  <c r="J11" i="24"/>
  <c r="J57" i="24"/>
  <c r="J40" i="24"/>
  <c r="J36" i="24"/>
  <c r="J32" i="24"/>
  <c r="J28" i="24"/>
  <c r="J38" i="24"/>
  <c r="J34" i="24"/>
  <c r="J30" i="24"/>
  <c r="J26" i="24"/>
  <c r="J17" i="24" l="1"/>
  <c r="T8" i="24"/>
  <c r="J8" i="24" s="1"/>
  <c r="V25" i="14" l="1"/>
  <c r="C40" i="15" s="1"/>
  <c r="V24" i="14"/>
  <c r="C38" i="15" s="1"/>
  <c r="V10" i="14"/>
  <c r="V23" i="14" l="1"/>
  <c r="C36" i="15" s="1"/>
  <c r="D36" i="15" s="1"/>
  <c r="J18" i="15"/>
  <c r="I18" i="15" s="1"/>
  <c r="V12" i="14"/>
  <c r="J20" i="15"/>
  <c r="I20" i="15" s="1"/>
  <c r="V9" i="14"/>
  <c r="J17" i="15"/>
  <c r="I17" i="15" s="1"/>
  <c r="V11" i="14"/>
  <c r="J19" i="15"/>
  <c r="I19" i="15" s="1"/>
  <c r="V8" i="14"/>
  <c r="J16" i="15"/>
  <c r="D38" i="15" l="1"/>
  <c r="D40" i="15"/>
  <c r="J15" i="15"/>
  <c r="I16" i="15"/>
  <c r="I21" i="15" s="1"/>
  <c r="H20" i="15" s="1"/>
  <c r="M20" i="15" s="1"/>
  <c r="B9" i="15" l="1"/>
  <c r="B6" i="15"/>
  <c r="J14" i="15"/>
  <c r="D6" i="15" s="1"/>
  <c r="H18" i="15"/>
  <c r="M18" i="15" s="1"/>
  <c r="H17" i="15"/>
  <c r="M17" i="15" s="1"/>
  <c r="H16" i="15"/>
  <c r="M16" i="15" s="1"/>
  <c r="H19" i="15"/>
  <c r="M19" i="15" s="1"/>
  <c r="C9" i="15" l="1"/>
  <c r="B11" i="15" s="1"/>
  <c r="C11" i="15" s="1"/>
  <c r="H21" i="15"/>
</calcChain>
</file>

<file path=xl/comments1.xml><?xml version="1.0" encoding="utf-8"?>
<comments xmlns="http://schemas.openxmlformats.org/spreadsheetml/2006/main">
  <authors>
    <author>user</author>
  </authors>
  <commentList>
    <comment ref="C6" authorId="0">
      <text>
        <r>
          <rPr>
            <sz val="11"/>
            <color indexed="81"/>
            <rFont val="Calibri"/>
            <family val="2"/>
          </rPr>
          <t>Aqui você deve listar de forma resumida, todos os problemas relacionados às atividades que você terá que realizar em seu departamento, sua empresa ou até mesmo suas tarefas em casa.</t>
        </r>
      </text>
    </comment>
    <comment ref="D6" authorId="0">
      <text>
        <r>
          <rPr>
            <sz val="11"/>
            <color indexed="81"/>
            <rFont val="Calibri"/>
            <family val="2"/>
          </rPr>
          <t>Representa o impacto do problema analisado caso ele venha a acontecer.</t>
        </r>
      </text>
    </comment>
    <comment ref="E6" authorId="0">
      <text>
        <r>
          <rPr>
            <sz val="11"/>
            <color indexed="81"/>
            <rFont val="Calibri"/>
            <family val="2"/>
          </rPr>
          <t>Representa o prazo, o tempo disponível ou necessário para resolver um determinado problema analisado.</t>
        </r>
      </text>
    </comment>
    <comment ref="F6" authorId="0">
      <text>
        <r>
          <rPr>
            <sz val="11"/>
            <color indexed="81"/>
            <rFont val="Calibri"/>
            <family val="2"/>
          </rPr>
          <t>Representa o potencial de crescimento do problema, a probabilidade do problema se tornar maior com o passar do tempo. É a avaliação da tendência de crescimento, redução ou desaparecimento do problema.</t>
        </r>
      </text>
    </comment>
    <comment ref="G6" authorId="0">
      <text>
        <r>
          <rPr>
            <sz val="11"/>
            <color indexed="81"/>
            <rFont val="Calibri"/>
            <family val="2"/>
          </rPr>
          <t>Representa o nível crítico do seu problema.</t>
        </r>
      </text>
    </comment>
    <comment ref="H6" authorId="0">
      <text>
        <r>
          <rPr>
            <sz val="11"/>
            <color indexed="81"/>
            <rFont val="Calibri"/>
            <family val="2"/>
          </rPr>
          <t>Representa a pontuação de priorização do problema.</t>
        </r>
      </text>
    </comment>
  </commentList>
</comments>
</file>

<file path=xl/comments2.xml><?xml version="1.0" encoding="utf-8"?>
<comments xmlns="http://schemas.openxmlformats.org/spreadsheetml/2006/main">
  <authors>
    <author>FLAVIO SOUZA</author>
  </authors>
  <commentList>
    <comment ref="D7" authorId="0">
      <text>
        <r>
          <rPr>
            <b/>
            <sz val="9"/>
            <color indexed="81"/>
            <rFont val="Tahoma"/>
            <charset val="1"/>
          </rPr>
          <t>Está relacionado ao custo para efetivar a ação.</t>
        </r>
      </text>
    </comment>
    <comment ref="E7" authorId="0">
      <text>
        <r>
          <rPr>
            <b/>
            <sz val="9"/>
            <color indexed="81"/>
            <rFont val="Tahoma"/>
            <charset val="1"/>
          </rPr>
          <t>Está relacionado ao tempo de efetivação da ação.</t>
        </r>
      </text>
    </comment>
    <comment ref="F7" authorId="0">
      <text>
        <r>
          <rPr>
            <b/>
            <sz val="9"/>
            <color indexed="81"/>
            <rFont val="Tahoma"/>
            <charset val="1"/>
          </rPr>
          <t>Está relacionado a autonomia de decisão do responsável por implantar a ação.</t>
        </r>
      </text>
    </comment>
    <comment ref="G7" authorId="0">
      <text>
        <r>
          <rPr>
            <b/>
            <sz val="9"/>
            <color indexed="81"/>
            <rFont val="Tahoma"/>
            <charset val="1"/>
          </rPr>
          <t>Está relacionado a eficácia da ação propriamente dita.</t>
        </r>
      </text>
    </comment>
    <comment ref="H7" authorId="0">
      <text>
        <r>
          <rPr>
            <b/>
            <sz val="9"/>
            <color indexed="81"/>
            <rFont val="Tahoma"/>
            <charset val="1"/>
          </rPr>
          <t>Está relacionado a probabilidade da ação dar certo.</t>
        </r>
      </text>
    </comment>
    <comment ref="I7" authorId="0">
      <text>
        <r>
          <rPr>
            <b/>
            <sz val="9"/>
            <color indexed="81"/>
            <rFont val="Tahoma"/>
            <charset val="1"/>
          </rPr>
          <t>Está relacionado ao impacto no contexto que a ação provocará.</t>
        </r>
      </text>
    </comment>
  </commentList>
</comments>
</file>

<file path=xl/connections.xml><?xml version="1.0" encoding="utf-8"?>
<connections xmlns="http://schemas.openxmlformats.org/spreadsheetml/2006/main">
  <connection id="1" keepAlive="1" name="ThisWorkbookDataModel" description="Modelo de Dados" type="5" refreshedVersion="5" minRefreshableVersion="5" background="1">
    <dbPr connection="Data Model Connection" command="Model" commandType="1"/>
    <olapPr sendLocale="1" rowDrillCount="1000"/>
  </connection>
</connections>
</file>

<file path=xl/sharedStrings.xml><?xml version="1.0" encoding="utf-8"?>
<sst xmlns="http://schemas.openxmlformats.org/spreadsheetml/2006/main" count="354" uniqueCount="208">
  <si>
    <t xml:space="preserve">Nós recomendamos fortemente que você utilize a estrutura pronta apresentada, pois existem diversas fórmulas que podem ser afetadas pela adição de linhas e colunas. Além disso, para facilitar o preenchimento mantemos a planilha desbloqueada apenas nos locais para preenchimento. </t>
  </si>
  <si>
    <t>Eles são avisos sobre como a sua projeção está. A partir deles, você pode refinar suas projeções e pensar em medidas mais agressivas para tornar seu projeto mais agressivo.</t>
  </si>
  <si>
    <t>Basta entrar no menu superior "Revisão" e escolher o item desproteger planilha no grupo Alterações. As planilhas não possuem senhas, apenas estão bloqueadas para melhorar a usabilidade delas.</t>
  </si>
  <si>
    <t>Sim. Porém esses dados não garantem aprovações ou reprovações por parte dessas instituições. Sendo usados como dados complementares.</t>
  </si>
  <si>
    <t>Com a planilha desbloqueada(ver pergunta 5), clique sobre o número da linha com o botão diretiro e escolha a opção altura da linha no caso das linhas ou na letra da coluna com o botão direito e escolha a opção largura da coluna no caso de colunas.</t>
  </si>
  <si>
    <t>Escolha Opção Arquivo e vá ao item imprimir no seu menu superior.</t>
  </si>
  <si>
    <t>Selecione os campos que deseja mudar a moeda. Clique com o botão direito escolha a opção formatar células. Altere o símbolo para o formato que desejar na guia Número.</t>
  </si>
  <si>
    <t>Problemas</t>
  </si>
  <si>
    <t>DÚVIDAS FREQUENTES</t>
  </si>
  <si>
    <t>GRAVIDADE</t>
  </si>
  <si>
    <t>URGÊNCIA</t>
  </si>
  <si>
    <t>TENDÊNCIA</t>
  </si>
  <si>
    <t>RANKING</t>
  </si>
  <si>
    <t>G</t>
  </si>
  <si>
    <t>U</t>
  </si>
  <si>
    <t>T</t>
  </si>
  <si>
    <t>Gravidade</t>
  </si>
  <si>
    <t>Nota</t>
  </si>
  <si>
    <t>Urgência</t>
  </si>
  <si>
    <t>Tendência</t>
  </si>
  <si>
    <t>Sem gravidade</t>
  </si>
  <si>
    <t>longuíssimo prazo</t>
  </si>
  <si>
    <t>Desaparece</t>
  </si>
  <si>
    <t>Pouco grave</t>
  </si>
  <si>
    <t>Longo prazo</t>
  </si>
  <si>
    <t>Reduz-se ligeiramente</t>
  </si>
  <si>
    <t>Grave</t>
  </si>
  <si>
    <t>Prazo médio</t>
  </si>
  <si>
    <t>Permanece</t>
  </si>
  <si>
    <t>Muito grave</t>
  </si>
  <si>
    <t>Curto prazo</t>
  </si>
  <si>
    <t>Aumenta</t>
  </si>
  <si>
    <t>Extremamente grave</t>
  </si>
  <si>
    <t>Imediatamente</t>
  </si>
  <si>
    <t>Piora muito</t>
  </si>
  <si>
    <t>Nível - 1</t>
  </si>
  <si>
    <t>Dano mínimo, não há pressa, não vai piorar e podendo até melhorar</t>
  </si>
  <si>
    <t>Nível - 2</t>
  </si>
  <si>
    <t>Dano leve, pode aguardar, mas irá piorar em longo prazo</t>
  </si>
  <si>
    <t>Nível - 3</t>
  </si>
  <si>
    <t>Dano regular, mais cedo possível, mas irá piorar em médio prazo</t>
  </si>
  <si>
    <t>Nível - 4</t>
  </si>
  <si>
    <t>Grande dano, com alguma urgência, mas irá piorar em pouco tempo</t>
  </si>
  <si>
    <t>Nível - 5</t>
  </si>
  <si>
    <t>Dano gravíssimo, ação imediata e vai piorar rapidamente</t>
  </si>
  <si>
    <t>Nível</t>
  </si>
  <si>
    <t>PROBLEMAS</t>
  </si>
  <si>
    <t>GRÁFICOS</t>
  </si>
  <si>
    <t>Pontuação</t>
  </si>
  <si>
    <t>Total de problemas por nível</t>
  </si>
  <si>
    <t>Dano leve leve, pode aguardar, mas irá piorar em longo prazo</t>
  </si>
  <si>
    <t>Nível do problema</t>
  </si>
  <si>
    <t>Feedback do problema</t>
  </si>
  <si>
    <t>Porcentagem dos problemas por nível</t>
  </si>
  <si>
    <t>Consideramos a intensidade ou a intensidade que o problema pode causar se não se atuar sobre ele. Tais danos podem ser avaliados quatitativa ou qualitivamente.</t>
  </si>
  <si>
    <t xml:space="preserve">U - Urgência </t>
  </si>
  <si>
    <t>T - Tendência</t>
  </si>
  <si>
    <t>Pressão do tempo que existe para resolver uma dada situação (p.ex., prazos definidos por lei, ou a eminência de ocorrência de uma mudança num processo de trabalho podem aumentar a urgência de atendimento de uma demanda). Considera o tempo para a eclosão de danos ou resultados indesejáveis se não atuar sobre o problema.</t>
  </si>
  <si>
    <t>Padrão ou tendência da evolução da situação (p.ex., se a demanda não for atendida, o desempenho do trabalho tenderá a ficar estável ao longo do tempo? Poderá ficar comprometido? Existe melhoria?). Considerar o desenvolvimento que o problema terá na ausência e ação.</t>
  </si>
  <si>
    <t xml:space="preserve">1. É uma metodologia que contribui para a tomada de decisão; 
2. Permite a alocação de recursos nos tópicos considerados mais importantes; 
3. Contribui para a elaboração de um planejamento estratégico; 
4. É de simples implementação; 
5. Serve para análise de qualquer matéria; 
6. Pode ser utilizada para classificação de assuntos;
7. Modelo GUT em forma de matriz, considerando apenas os fatores Gravidade, Urgência e Tendência;                                                                                
8. Permite uma interpretação que pode contribuir para a tomada de decisão quanto à priorização do problema;
9. Com a aplicação da Matriz GUT em sua organização, com certeza as falhas e problemas mal solucionados serão menores;
10. Utilizamos a Matriz GUT em nosso dia a dia, na vida pessoal, afinal, também temos muitos problemas e às vezes nos desesperamos por não saber o que fazer primeiro. A Matriz de GUT é ferramenta administrativa é útil em diversos momentos.
</t>
  </si>
  <si>
    <t>10 Fatores para a utilização da Matriz de GUT</t>
  </si>
  <si>
    <t>G - Gravidade</t>
  </si>
  <si>
    <t>È uma ferramenta que permite uma interpretação que pode contribuir para a tomada de decisão quanto à priorização do problema, utilzando o conceito de gravidade, urgência e tendência.</t>
  </si>
  <si>
    <t xml:space="preserve">É um ranking que lista seus 10 problemas que apresentam um valor maior de prioridade. Através do ranking você definirá quais problemas deve enfrentar primeiro, uma vez que serão os mais graves, urgentes e com maior tendência a se tornarem piores. 
</t>
  </si>
  <si>
    <t>Esta planilha avaliará todos os dados preenchidos por você e retornará com dicas importantes de acordo com a quantidade e o nível crítico de seus problemas. Aqui você saberá um pouco mais sobre Matriz de GUT, gravidade, urgência e tendência.</t>
  </si>
  <si>
    <t>1. Posso adicionar mais linhas e colunas na planilha?</t>
  </si>
  <si>
    <t>Otimizar a infraestrutura de empresa</t>
  </si>
  <si>
    <t>Quem fará?</t>
  </si>
  <si>
    <t>Como será feito?</t>
  </si>
  <si>
    <t>Custo?</t>
  </si>
  <si>
    <t>Status</t>
  </si>
  <si>
    <t>O que será feito?</t>
  </si>
  <si>
    <t>Onde será feito?</t>
  </si>
  <si>
    <t>Quando será feito?</t>
  </si>
  <si>
    <t>Início</t>
  </si>
  <si>
    <t>Término</t>
  </si>
  <si>
    <t>Para resolver o problema de:</t>
  </si>
  <si>
    <t>Custo</t>
  </si>
  <si>
    <t>Tempo</t>
  </si>
  <si>
    <t>Autonomia</t>
  </si>
  <si>
    <t>Esforço de Implementação</t>
  </si>
  <si>
    <t>Benefício Estimado</t>
  </si>
  <si>
    <t>Eficácia</t>
  </si>
  <si>
    <t>Acerto</t>
  </si>
  <si>
    <t>Impacto</t>
  </si>
  <si>
    <t>Plano de Ação</t>
  </si>
  <si>
    <t>Custo elevadíssimo</t>
  </si>
  <si>
    <t>Custo elevado</t>
  </si>
  <si>
    <t>Custo razoável</t>
  </si>
  <si>
    <t>Custo baixo</t>
  </si>
  <si>
    <t>Custo baixíssimo</t>
  </si>
  <si>
    <t>Médio prazo</t>
  </si>
  <si>
    <t>Curto Prazo</t>
  </si>
  <si>
    <t>Imediato</t>
  </si>
  <si>
    <t>Prazo muito longo</t>
  </si>
  <si>
    <t>Aprovação imediata</t>
  </si>
  <si>
    <t>1 nível de aprovação</t>
  </si>
  <si>
    <t>2 níveis de aprovação</t>
  </si>
  <si>
    <t>3 níveis de aprovação</t>
  </si>
  <si>
    <t>Mais de três nívei de aprovação</t>
  </si>
  <si>
    <t>Eficácia excelente</t>
  </si>
  <si>
    <t>Eficácia muito boa</t>
  </si>
  <si>
    <t>Eficácia boa</t>
  </si>
  <si>
    <t>Eficácia regular</t>
  </si>
  <si>
    <t>Eficácia insuficiente</t>
  </si>
  <si>
    <t>Probabilidade Excelente</t>
  </si>
  <si>
    <t>Probabilidade Muito Boa</t>
  </si>
  <si>
    <t>Probabilidade Boa</t>
  </si>
  <si>
    <t>Probabilidade Regular</t>
  </si>
  <si>
    <t>Probabilidade Insignificante</t>
  </si>
  <si>
    <t>Impacto Excelente</t>
  </si>
  <si>
    <t>Impacto Muito Bom</t>
  </si>
  <si>
    <t>Impacto Bom</t>
  </si>
  <si>
    <t>Impacto Regular</t>
  </si>
  <si>
    <t>Impacto Insignificante</t>
  </si>
  <si>
    <t>Esforço</t>
  </si>
  <si>
    <t>Benefício</t>
  </si>
  <si>
    <t>Resultado</t>
  </si>
  <si>
    <t>Viável</t>
  </si>
  <si>
    <t>Revisar</t>
  </si>
  <si>
    <t>Inviável</t>
  </si>
  <si>
    <t>Concluído</t>
  </si>
  <si>
    <t>Em Andamento</t>
  </si>
  <si>
    <t>Não Concluído</t>
  </si>
  <si>
    <t>Seguimentar a linha de produção</t>
  </si>
  <si>
    <t>No chão de fábrica</t>
  </si>
  <si>
    <t>PLANO DE AÇÃO</t>
  </si>
  <si>
    <t>Após a priorização dos problemas você deverá elaborar um plano de ação para cada problema a fim de promover a solução dos mesmos, utilizando para isso a ferramenta 5W2H.</t>
  </si>
  <si>
    <t>Após o desenvolvimento do plano de ação você deverá analisar a viabilidade de cada ação proposta no plano de ação de acordo com o esforço de implementação e o benefício estimado, com isso você terá uma visão analítica de cada ação, ou seja, se a ação é viável, necessita de revisão ou é inviável. Dessa forma você economiza tempo e dinheiro com ações inviáveis que não trarão resultados.</t>
  </si>
  <si>
    <t>Revisar os processos do financeiro</t>
  </si>
  <si>
    <t>Setor financeiro</t>
  </si>
  <si>
    <t>João Paulo</t>
  </si>
  <si>
    <t>Revisão dos processos do financeiro com mudanças de práticas</t>
  </si>
  <si>
    <t>#</t>
  </si>
  <si>
    <t>5W2H</t>
  </si>
  <si>
    <t>VIABILIDADE</t>
  </si>
  <si>
    <t>2. Posso remover linhas?</t>
  </si>
  <si>
    <t>3. Para que servem os alertas?</t>
  </si>
  <si>
    <t>4. Essa planilha pode ser apresentada para instituições financeiras?</t>
  </si>
  <si>
    <t>5. Como desbloquear a planilha?</t>
  </si>
  <si>
    <t>6. Como redimensiono uma coluna ou linha da planilha?</t>
  </si>
  <si>
    <t>7. Como faço para imprimir uma planilha?</t>
  </si>
  <si>
    <t>8. Como faço para mudar a moeda?</t>
  </si>
  <si>
    <t>9. O que é Matriz de GUT?</t>
  </si>
  <si>
    <t>10. O que é gravidade?</t>
  </si>
  <si>
    <t>11. O que é urgência?</t>
  </si>
  <si>
    <t>12. O que é tendência?</t>
  </si>
  <si>
    <t>13. O que é ranking dos problemas?</t>
  </si>
  <si>
    <t>ANALISE DE VIABILIDADE</t>
  </si>
  <si>
    <t>Com esta planilha você será capaz de priorizar as ações de forma racional, levando e consideração a gravidade, urgência e a tedência do fenômeno, permitindo escolher a tomada de ação menos prejudicial. Poderá desenvolver um plano de ação com a ferramenta 5W2H para cada problema por ordem de prioridade, e poderá analisar a viabilidade de cada ação com a ferramenta de análise de viabilidade.</t>
  </si>
  <si>
    <t>PLANILHA DE PRIORIZAÇÃO E SOLUÇÃO DE PROBLEMAS</t>
  </si>
  <si>
    <t>Essa é parte mais importante da planilha, você deverá listar os problemas existentes em sua empresa ou negócio e atribuir uma nota para cada problema listado, dentro dos três aspectos principais que serão analisados: Gravidade, Urgência e Tendência. Em seguida a planilha automaticamente fornece o resultados da pontuação referente a priorização do problema.</t>
  </si>
  <si>
    <t>Aqui estão listados  em um ranking de ordem decrescente, os problemas que apresentarem um valor maior de prioridade serão os que você deverá enfrentar primeiro, uma vez que serão os mais graves, urgentes e com maior tendência a se tornarem piores.</t>
  </si>
  <si>
    <t>Atraso na entrega de material 1</t>
  </si>
  <si>
    <t>Atraso na entrega de material 2</t>
  </si>
  <si>
    <t>Problema</t>
  </si>
  <si>
    <t>G*U*T</t>
  </si>
  <si>
    <t>desempate</t>
  </si>
  <si>
    <t>nota + desempate</t>
  </si>
  <si>
    <t>-</t>
  </si>
  <si>
    <t>nota</t>
  </si>
  <si>
    <t>VIABILIDADE DAS AÇÕES</t>
  </si>
  <si>
    <t>Rótulo</t>
  </si>
  <si>
    <t>RÓTULO</t>
  </si>
  <si>
    <t>Problemas Cadastrados</t>
  </si>
  <si>
    <t>Média Crítica (GUT)</t>
  </si>
  <si>
    <t>PONTUAÇÃO (GUT)</t>
  </si>
  <si>
    <t>Média Geral de Criticidade</t>
  </si>
  <si>
    <t>Média Geral de Pontuação</t>
  </si>
  <si>
    <t>Média Geral de Tendência</t>
  </si>
  <si>
    <t>Média Geral de Urgência</t>
  </si>
  <si>
    <t>Média Geral de Gravidade</t>
  </si>
  <si>
    <t>índice</t>
  </si>
  <si>
    <t>custo</t>
  </si>
  <si>
    <t>problema</t>
  </si>
  <si>
    <t>custo + desempate</t>
  </si>
  <si>
    <t>ação</t>
  </si>
  <si>
    <t>dias conclusão + desempate</t>
  </si>
  <si>
    <t>dias de resolução</t>
  </si>
  <si>
    <t>Selecione -&gt;</t>
  </si>
  <si>
    <t>Nota da Gravidade</t>
  </si>
  <si>
    <t>Nota da Urgência</t>
  </si>
  <si>
    <t>Nota da Tendência</t>
  </si>
  <si>
    <t>Nota da Criticidade</t>
  </si>
  <si>
    <t>Pontuação Final</t>
  </si>
  <si>
    <t>Média geral</t>
  </si>
  <si>
    <t>Não concluído</t>
  </si>
  <si>
    <t>Em andamento</t>
  </si>
  <si>
    <t>Status das ações</t>
  </si>
  <si>
    <t>Total de ações por status</t>
  </si>
  <si>
    <t>Porcentagem das problemas por status</t>
  </si>
  <si>
    <t>Feedback do status</t>
  </si>
  <si>
    <t>Viabilidade das ações</t>
  </si>
  <si>
    <t>Total de ações por viabilidade</t>
  </si>
  <si>
    <t>Porcentagem das ações por viabilidade</t>
  </si>
  <si>
    <t>Feedback da viabilidade</t>
  </si>
  <si>
    <t>Bom trabalho! Agora é só avaliar os resultados obtidos se estão em conformidade com o esperado.</t>
  </si>
  <si>
    <t>É necessário identificar por quais motivos essas ações não foram concluídas, planejá-las novamente e colocá-las em prática.</t>
  </si>
  <si>
    <t>O monitoramento dessas ações é importante para realizar ajustes caso necessário durante a implementação.</t>
  </si>
  <si>
    <t>Essas ações estão prontas para implementação.</t>
  </si>
  <si>
    <t>Essas ações possuem baixo benefício e alto esforço de implementação.</t>
  </si>
  <si>
    <t>Essas açõe necessitam de revisão para viabilizar sua implementação.</t>
  </si>
  <si>
    <t>RESULTADOS</t>
  </si>
  <si>
    <t>DASHBOARD</t>
  </si>
  <si>
    <t>Maria, João, ...</t>
  </si>
  <si>
    <t>Redesenho do layout da linha de produção, ikgvckgfiyttyiofoio, uyf7yrt77f9679r976r</t>
  </si>
  <si>
    <t>Os gráficos são importantes para que sejam feitas avaliações dos seus problemas de acordo com o nível crítico, gravidade, urgência e tendência, permitindo uma maior análise das suas prioridades.</t>
  </si>
  <si>
    <t>Aqui você encontra dois painéis com os principais resultados dos problemas analisados. O primeiro painel contém o resultados geral de todos os problemas analisados e o segundo contém os resultados individual por problema.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</si>
</sst>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R$&quot;\ * #,##0.00_-;\-&quot;R$&quot;\ * #,##0.00_-;_-&quot;R$&quot;\ * &quot;-&quot;??_-;_-@_-"/>
    <numFmt numFmtId="164" formatCode="0.000"/>
    <numFmt numFmtId="165" formatCode="&quot;R$&quot;\ #,##0.00"/>
    <numFmt numFmtId="166" formatCode="_(&quot;R$&quot;* #,##0.00_);_(&quot;R$&quot;* \(#,##0.00\);_(&quot;R$&quot;* &quot;-&quot;??_);_(@_)"/>
    <numFmt numFmtId="167" formatCode="0.0"/>
    <numFmt numFmtId="168" formatCode="0.000000"/>
  </numFmts>
  <fonts count="37" x14ac:knownFonts="1">
    <font>
      <sz val="11"/>
      <color theme="1"/>
      <name val="Calibri"/>
      <family val="2"/>
      <scheme val="minor"/>
    </font>
    <font>
      <sz val="10"/>
      <name val="Arial"/>
      <family val="2"/>
    </font>
    <font>
      <sz val="11"/>
      <color theme="1"/>
      <name val="Calibri"/>
      <family val="2"/>
      <scheme val="minor"/>
    </font>
    <font>
      <sz val="12"/>
      <color theme="1"/>
      <name val="Calibri"/>
      <family val="2"/>
      <scheme val="minor"/>
    </font>
    <font>
      <sz val="10"/>
      <color theme="1"/>
      <name val="Calibri"/>
      <family val="2"/>
    </font>
    <font>
      <sz val="11"/>
      <color theme="0"/>
      <name val="Calibri"/>
      <family val="2"/>
      <scheme val="minor"/>
    </font>
    <font>
      <sz val="18"/>
      <color rgb="FF333333"/>
      <name val="Calibri"/>
      <family val="2"/>
      <scheme val="minor"/>
    </font>
    <font>
      <b/>
      <sz val="12"/>
      <color theme="0"/>
      <name val="Calibri"/>
      <family val="2"/>
      <scheme val="minor"/>
    </font>
    <font>
      <sz val="11"/>
      <name val="Calibri"/>
      <family val="2"/>
      <scheme val="minor"/>
    </font>
    <font>
      <sz val="11"/>
      <color rgb="FFFF0000"/>
      <name val="Calibri"/>
      <family val="2"/>
      <scheme val="minor"/>
    </font>
    <font>
      <sz val="12"/>
      <color rgb="FF333333"/>
      <name val="Calibri"/>
      <family val="2"/>
      <scheme val="minor"/>
    </font>
    <font>
      <sz val="14"/>
      <color theme="0"/>
      <name val="Calibri"/>
      <family val="2"/>
      <scheme val="minor"/>
    </font>
    <font>
      <sz val="12"/>
      <name val="Calibri"/>
      <family val="2"/>
      <scheme val="minor"/>
    </font>
    <font>
      <sz val="48"/>
      <color theme="1"/>
      <name val="Calibri"/>
      <family val="2"/>
      <scheme val="minor"/>
    </font>
    <font>
      <sz val="14"/>
      <color theme="1"/>
      <name val="Calibri"/>
      <family val="2"/>
      <scheme val="minor"/>
    </font>
    <font>
      <sz val="36"/>
      <color theme="1"/>
      <name val="Calibri"/>
      <family val="2"/>
      <scheme val="minor"/>
    </font>
    <font>
      <sz val="18"/>
      <name val="Calibri"/>
      <family val="2"/>
      <scheme val="minor"/>
    </font>
    <font>
      <b/>
      <sz val="18"/>
      <color rgb="FF595959"/>
      <name val="Calibri"/>
      <family val="2"/>
      <scheme val="minor"/>
    </font>
    <font>
      <sz val="16"/>
      <color theme="1"/>
      <name val="Calibri"/>
      <family val="2"/>
      <scheme val="minor"/>
    </font>
    <font>
      <sz val="16"/>
      <color theme="0"/>
      <name val="Calibri"/>
      <family val="2"/>
      <scheme val="minor"/>
    </font>
    <font>
      <sz val="18"/>
      <color theme="1"/>
      <name val="Calibri"/>
      <family val="2"/>
      <scheme val="minor"/>
    </font>
    <font>
      <b/>
      <sz val="9"/>
      <color indexed="81"/>
      <name val="Tahoma"/>
      <charset val="1"/>
    </font>
    <font>
      <sz val="16"/>
      <color rgb="FF333333"/>
      <name val="Calibri"/>
      <family val="2"/>
      <scheme val="minor"/>
    </font>
    <font>
      <sz val="14"/>
      <name val="Calibri"/>
      <family val="2"/>
      <scheme val="minor"/>
    </font>
    <font>
      <b/>
      <sz val="14"/>
      <name val="Calibri"/>
      <family val="2"/>
      <scheme val="minor"/>
    </font>
    <font>
      <b/>
      <sz val="11"/>
      <name val="Calibri"/>
      <family val="2"/>
      <scheme val="minor"/>
    </font>
    <font>
      <b/>
      <sz val="11"/>
      <color theme="1"/>
      <name val="Calibri"/>
      <family val="2"/>
      <scheme val="minor"/>
    </font>
    <font>
      <b/>
      <sz val="18"/>
      <color theme="0"/>
      <name val="Calibri"/>
      <family val="2"/>
      <scheme val="minor"/>
    </font>
    <font>
      <sz val="10"/>
      <color rgb="FF333333"/>
      <name val="Calibri"/>
      <family val="2"/>
      <scheme val="minor"/>
    </font>
    <font>
      <b/>
      <sz val="40"/>
      <color rgb="FF333333"/>
      <name val="Calibri"/>
      <family val="2"/>
      <scheme val="minor"/>
    </font>
    <font>
      <sz val="10"/>
      <name val="Calibri"/>
      <family val="2"/>
      <scheme val="minor"/>
    </font>
    <font>
      <b/>
      <sz val="11"/>
      <color theme="0"/>
      <name val="Calibri"/>
      <family val="2"/>
      <scheme val="minor"/>
    </font>
    <font>
      <sz val="11"/>
      <color indexed="81"/>
      <name val="Calibri"/>
      <family val="2"/>
    </font>
    <font>
      <b/>
      <sz val="12"/>
      <color theme="1"/>
      <name val="Calibri"/>
      <family val="2"/>
      <scheme val="minor"/>
    </font>
    <font>
      <b/>
      <sz val="14"/>
      <color theme="1"/>
      <name val="Calibri"/>
      <family val="2"/>
      <scheme val="minor"/>
    </font>
    <font>
      <b/>
      <sz val="26"/>
      <color theme="1"/>
      <name val="Calibri"/>
      <family val="2"/>
      <scheme val="minor"/>
    </font>
    <font>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CF0F1"/>
        <bgColor indexed="64"/>
      </patternFill>
    </fill>
    <fill>
      <patternFill patternType="solid">
        <fgColor rgb="FF336699"/>
        <bgColor indexed="64"/>
      </patternFill>
    </fill>
    <fill>
      <patternFill patternType="solid">
        <fgColor theme="4" tint="0.39997558519241921"/>
        <bgColor indexed="64"/>
      </patternFill>
    </fill>
    <fill>
      <patternFill patternType="solid">
        <fgColor rgb="FF6699CC"/>
        <bgColor indexed="64"/>
      </patternFill>
    </fill>
    <fill>
      <patternFill patternType="solid">
        <fgColor theme="0" tint="-0.14999847407452621"/>
        <bgColor indexed="64"/>
      </patternFill>
    </fill>
    <fill>
      <patternFill patternType="solid">
        <fgColor theme="4"/>
        <bgColor indexed="64"/>
      </patternFill>
    </fill>
    <fill>
      <patternFill patternType="solid">
        <fgColor rgb="FFDDDDDD"/>
        <bgColor indexed="64"/>
      </patternFill>
    </fill>
    <fill>
      <patternFill patternType="solid">
        <fgColor theme="3"/>
        <bgColor indexed="64"/>
      </patternFill>
    </fill>
    <fill>
      <patternFill patternType="solid">
        <fgColor rgb="FFE6E6E6"/>
        <bgColor indexed="64"/>
      </patternFill>
    </fill>
  </fills>
  <borders count="40">
    <border>
      <left/>
      <right/>
      <top/>
      <bottom/>
      <diagonal/>
    </border>
    <border>
      <left/>
      <right/>
      <top/>
      <bottom style="thin">
        <color theme="0" tint="-0.14999847407452621"/>
      </bottom>
      <diagonal/>
    </border>
    <border>
      <left style="thick">
        <color theme="0"/>
      </left>
      <right style="thick">
        <color theme="0"/>
      </right>
      <top/>
      <bottom style="thick">
        <color theme="0"/>
      </bottom>
      <diagonal/>
    </border>
    <border>
      <left/>
      <right style="thin">
        <color theme="0" tint="-4.9989318521683403E-2"/>
      </right>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ck">
        <color theme="0"/>
      </left>
      <right/>
      <top/>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top style="thin">
        <color theme="0" tint="-0.14999847407452621"/>
      </top>
      <bottom/>
      <diagonal/>
    </border>
    <border>
      <left style="thick">
        <color theme="0" tint="-4.9989318521683403E-2"/>
      </left>
      <right/>
      <top style="thick">
        <color theme="0" tint="-4.9989318521683403E-2"/>
      </top>
      <bottom/>
      <diagonal/>
    </border>
    <border>
      <left/>
      <right/>
      <top style="thick">
        <color theme="0" tint="-4.9989318521683403E-2"/>
      </top>
      <bottom/>
      <diagonal/>
    </border>
    <border>
      <left/>
      <right style="thin">
        <color theme="0" tint="-4.9989318521683403E-2"/>
      </right>
      <top style="thick">
        <color theme="0" tint="-4.9989318521683403E-2"/>
      </top>
      <bottom/>
      <diagonal/>
    </border>
    <border>
      <left style="thick">
        <color theme="0" tint="-4.9989318521683403E-2"/>
      </left>
      <right/>
      <top/>
      <bottom/>
      <diagonal/>
    </border>
    <border>
      <left style="thick">
        <color theme="0" tint="-4.9989318521683403E-2"/>
      </left>
      <right/>
      <top/>
      <bottom style="medium">
        <color theme="0"/>
      </bottom>
      <diagonal/>
    </border>
    <border>
      <left/>
      <right/>
      <top/>
      <bottom style="medium">
        <color theme="0"/>
      </bottom>
      <diagonal/>
    </border>
    <border>
      <left/>
      <right style="thin">
        <color theme="0" tint="-4.9989318521683403E-2"/>
      </right>
      <top/>
      <bottom style="medium">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n">
        <color theme="0" tint="-4.9989318521683403E-2"/>
      </left>
      <right/>
      <top style="thick">
        <color theme="0" tint="-4.9989318521683403E-2"/>
      </top>
      <bottom/>
      <diagonal/>
    </border>
    <border>
      <left style="thin">
        <color theme="0" tint="-4.9989318521683403E-2"/>
      </left>
      <right/>
      <top/>
      <bottom/>
      <diagonal/>
    </border>
    <border>
      <left style="thin">
        <color theme="0" tint="-4.9989318521683403E-2"/>
      </left>
      <right/>
      <top/>
      <bottom style="medium">
        <color theme="0"/>
      </bottom>
      <diagonal/>
    </border>
    <border>
      <left style="medium">
        <color theme="0"/>
      </left>
      <right style="medium">
        <color theme="0"/>
      </right>
      <top style="thick">
        <color theme="0" tint="-4.9989318521683403E-2"/>
      </top>
      <bottom/>
      <diagonal/>
    </border>
    <border>
      <left style="medium">
        <color theme="0"/>
      </left>
      <right style="medium">
        <color theme="0"/>
      </right>
      <top/>
      <bottom style="thick">
        <color theme="0" tint="-4.9989318521683403E-2"/>
      </bottom>
      <diagonal/>
    </border>
    <border>
      <left/>
      <right style="thick">
        <color theme="0"/>
      </right>
      <top/>
      <bottom/>
      <diagonal/>
    </border>
    <border>
      <left style="thick">
        <color theme="0"/>
      </left>
      <right style="thick">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s>
  <cellStyleXfs count="9">
    <xf numFmtId="0" fontId="0" fillId="0" borderId="0"/>
    <xf numFmtId="166"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4" fillId="0" borderId="0"/>
    <xf numFmtId="0" fontId="3" fillId="0" borderId="0"/>
    <xf numFmtId="9" fontId="4" fillId="0" borderId="0" applyFont="0" applyFill="0" applyBorder="0" applyAlignment="0" applyProtection="0"/>
    <xf numFmtId="9" fontId="2" fillId="0" borderId="0" applyFont="0" applyFill="0" applyBorder="0" applyAlignment="0" applyProtection="0"/>
  </cellStyleXfs>
  <cellXfs count="218">
    <xf numFmtId="0" fontId="0" fillId="0" borderId="0" xfId="0"/>
    <xf numFmtId="165" fontId="12" fillId="0" borderId="32" xfId="0" applyNumberFormat="1" applyFont="1" applyFill="1" applyBorder="1" applyAlignment="1" applyProtection="1">
      <alignment horizontal="left" vertical="center" indent="1"/>
      <protection locked="0"/>
    </xf>
    <xf numFmtId="0" fontId="8" fillId="0" borderId="32" xfId="0" applyFont="1" applyFill="1" applyBorder="1" applyAlignment="1" applyProtection="1">
      <alignment horizontal="center" vertical="center" wrapText="1"/>
      <protection locked="0"/>
    </xf>
    <xf numFmtId="0" fontId="0" fillId="11" borderId="0" xfId="0" applyFill="1" applyProtection="1">
      <protection hidden="1"/>
    </xf>
    <xf numFmtId="164" fontId="0" fillId="11" borderId="0" xfId="0" applyNumberFormat="1" applyFill="1" applyProtection="1">
      <protection hidden="1"/>
    </xf>
    <xf numFmtId="0" fontId="8" fillId="11" borderId="0" xfId="0" applyFont="1" applyFill="1" applyBorder="1" applyProtection="1">
      <protection hidden="1"/>
    </xf>
    <xf numFmtId="0" fontId="8" fillId="11" borderId="0" xfId="0" applyNumberFormat="1" applyFont="1" applyFill="1" applyBorder="1" applyAlignment="1" applyProtection="1">
      <alignment horizontal="left" vertical="center"/>
      <protection hidden="1"/>
    </xf>
    <xf numFmtId="164" fontId="8" fillId="11" borderId="0" xfId="0" applyNumberFormat="1" applyFont="1" applyFill="1" applyBorder="1" applyAlignment="1" applyProtection="1">
      <alignment horizontal="left" vertical="center"/>
      <protection hidden="1"/>
    </xf>
    <xf numFmtId="0" fontId="8" fillId="11" borderId="0" xfId="0" applyFont="1" applyFill="1" applyProtection="1">
      <protection hidden="1"/>
    </xf>
    <xf numFmtId="0" fontId="5" fillId="11" borderId="0" xfId="0" applyFont="1" applyFill="1" applyProtection="1">
      <protection hidden="1"/>
    </xf>
    <xf numFmtId="0" fontId="0" fillId="9" borderId="0" xfId="0" applyFill="1" applyProtection="1">
      <protection hidden="1"/>
    </xf>
    <xf numFmtId="0" fontId="0" fillId="9" borderId="0" xfId="0" applyFill="1" applyAlignment="1" applyProtection="1">
      <protection hidden="1"/>
    </xf>
    <xf numFmtId="164" fontId="0" fillId="9" borderId="0" xfId="0" applyNumberFormat="1" applyFill="1" applyProtection="1">
      <protection hidden="1"/>
    </xf>
    <xf numFmtId="0" fontId="8" fillId="9" borderId="0" xfId="0" applyFont="1" applyFill="1" applyBorder="1" applyProtection="1">
      <protection hidden="1"/>
    </xf>
    <xf numFmtId="0" fontId="8" fillId="9" borderId="0" xfId="0" applyNumberFormat="1" applyFont="1" applyFill="1" applyBorder="1" applyAlignment="1" applyProtection="1">
      <alignment horizontal="left" vertical="center"/>
      <protection hidden="1"/>
    </xf>
    <xf numFmtId="164" fontId="8" fillId="9" borderId="0" xfId="0" applyNumberFormat="1" applyFont="1" applyFill="1" applyBorder="1" applyAlignment="1" applyProtection="1">
      <alignment horizontal="left" vertical="center"/>
      <protection hidden="1"/>
    </xf>
    <xf numFmtId="0" fontId="8" fillId="9" borderId="0" xfId="0" applyFont="1" applyFill="1" applyProtection="1">
      <protection hidden="1"/>
    </xf>
    <xf numFmtId="0" fontId="5" fillId="9" borderId="0" xfId="0" applyFont="1" applyFill="1" applyProtection="1">
      <protection hidden="1"/>
    </xf>
    <xf numFmtId="0" fontId="0" fillId="0" borderId="0" xfId="0" applyFill="1" applyProtection="1">
      <protection hidden="1"/>
    </xf>
    <xf numFmtId="0" fontId="29" fillId="0" borderId="0" xfId="6" applyFont="1" applyFill="1" applyBorder="1" applyAlignment="1" applyProtection="1">
      <alignment horizontal="left" vertical="center"/>
      <protection hidden="1"/>
    </xf>
    <xf numFmtId="0" fontId="26" fillId="0" borderId="0" xfId="6" applyFont="1" applyFill="1" applyBorder="1" applyAlignment="1" applyProtection="1">
      <alignment vertical="center"/>
      <protection hidden="1"/>
    </xf>
    <xf numFmtId="0" fontId="0" fillId="0" borderId="0" xfId="0" applyFont="1" applyFill="1" applyProtection="1">
      <protection hidden="1"/>
    </xf>
    <xf numFmtId="0" fontId="28" fillId="0" borderId="0" xfId="6" applyFont="1" applyFill="1" applyBorder="1" applyAlignment="1" applyProtection="1">
      <alignment horizontal="left" vertical="center" wrapText="1" indent="1"/>
      <protection hidden="1"/>
    </xf>
    <xf numFmtId="0" fontId="0" fillId="0" borderId="10" xfId="0" applyBorder="1" applyProtection="1">
      <protection hidden="1"/>
    </xf>
    <xf numFmtId="0" fontId="0" fillId="0" borderId="0" xfId="0" applyProtection="1">
      <protection hidden="1"/>
    </xf>
    <xf numFmtId="0" fontId="17" fillId="0" borderId="33" xfId="6" applyFont="1" applyFill="1" applyBorder="1" applyAlignment="1" applyProtection="1">
      <alignment horizontal="left" vertical="top" wrapText="1" indent="1"/>
      <protection hidden="1"/>
    </xf>
    <xf numFmtId="0" fontId="27" fillId="9" borderId="32" xfId="6" applyFont="1" applyFill="1" applyBorder="1" applyAlignment="1" applyProtection="1">
      <alignment horizontal="left" vertical="center" wrapText="1" indent="1"/>
      <protection hidden="1"/>
    </xf>
    <xf numFmtId="0" fontId="3" fillId="3" borderId="32" xfId="0" applyFont="1" applyFill="1" applyBorder="1" applyAlignment="1" applyProtection="1">
      <alignment horizontal="left" vertical="center" wrapText="1" indent="1"/>
      <protection hidden="1"/>
    </xf>
    <xf numFmtId="0" fontId="0" fillId="0" borderId="32" xfId="0" applyBorder="1" applyProtection="1">
      <protection hidden="1"/>
    </xf>
    <xf numFmtId="0" fontId="0" fillId="0" borderId="0" xfId="0" applyAlignment="1" applyProtection="1">
      <alignment horizontal="left" vertical="center" wrapText="1"/>
      <protection hidden="1"/>
    </xf>
    <xf numFmtId="0" fontId="0" fillId="0" borderId="0" xfId="0" applyAlignment="1" applyProtection="1">
      <alignment vertical="center"/>
      <protection hidden="1"/>
    </xf>
    <xf numFmtId="0" fontId="0" fillId="0" borderId="0" xfId="0" applyBorder="1" applyProtection="1">
      <protection hidden="1"/>
    </xf>
    <xf numFmtId="0" fontId="0" fillId="0" borderId="1" xfId="0" applyBorder="1" applyAlignment="1" applyProtection="1">
      <alignment vertical="center"/>
      <protection hidden="1"/>
    </xf>
    <xf numFmtId="0" fontId="0" fillId="0" borderId="0" xfId="0" applyAlignment="1" applyProtection="1">
      <alignment vertical="center" wrapText="1"/>
      <protection hidden="1"/>
    </xf>
    <xf numFmtId="0" fontId="0" fillId="0" borderId="0" xfId="0" applyFill="1" applyAlignment="1" applyProtection="1">
      <protection hidden="1"/>
    </xf>
    <xf numFmtId="164" fontId="0" fillId="0" borderId="0" xfId="0" applyNumberFormat="1" applyFill="1" applyProtection="1">
      <protection hidden="1"/>
    </xf>
    <xf numFmtId="0" fontId="8" fillId="0" borderId="0" xfId="0" applyFont="1" applyFill="1" applyBorder="1" applyProtection="1">
      <protection hidden="1"/>
    </xf>
    <xf numFmtId="0" fontId="8" fillId="0" borderId="0" xfId="0" applyNumberFormat="1" applyFont="1" applyFill="1" applyBorder="1" applyAlignment="1" applyProtection="1">
      <alignment horizontal="left" vertical="center"/>
      <protection hidden="1"/>
    </xf>
    <xf numFmtId="164" fontId="8" fillId="0" borderId="0" xfId="0" applyNumberFormat="1" applyFont="1" applyFill="1" applyBorder="1" applyAlignment="1" applyProtection="1">
      <alignment horizontal="left" vertical="center"/>
      <protection hidden="1"/>
    </xf>
    <xf numFmtId="0" fontId="8" fillId="0" borderId="0" xfId="0" applyFont="1" applyFill="1" applyProtection="1">
      <protection hidden="1"/>
    </xf>
    <xf numFmtId="0" fontId="5" fillId="0" borderId="0" xfId="0" applyFont="1" applyFill="1" applyProtection="1">
      <protection hidden="1"/>
    </xf>
    <xf numFmtId="0" fontId="22" fillId="0" borderId="0" xfId="0" applyFont="1" applyFill="1" applyProtection="1">
      <protection hidden="1"/>
    </xf>
    <xf numFmtId="0" fontId="14" fillId="0" borderId="0" xfId="0" applyFont="1" applyFill="1" applyAlignment="1" applyProtection="1">
      <alignment vertical="center"/>
      <protection hidden="1"/>
    </xf>
    <xf numFmtId="0" fontId="0" fillId="0" borderId="0" xfId="0" applyAlignment="1" applyProtection="1">
      <alignment horizontal="right"/>
      <protection hidden="1"/>
    </xf>
    <xf numFmtId="164" fontId="0" fillId="0" borderId="0" xfId="0" applyNumberFormat="1" applyProtection="1">
      <protection hidden="1"/>
    </xf>
    <xf numFmtId="0" fontId="5" fillId="0" borderId="0" xfId="0" applyFont="1" applyProtection="1">
      <protection hidden="1"/>
    </xf>
    <xf numFmtId="0" fontId="31" fillId="9" borderId="32" xfId="0" applyFont="1" applyFill="1" applyBorder="1" applyAlignment="1" applyProtection="1">
      <alignment horizontal="left" vertical="center" indent="1"/>
      <protection hidden="1"/>
    </xf>
    <xf numFmtId="0" fontId="7" fillId="9" borderId="32" xfId="0" applyFont="1" applyFill="1" applyBorder="1" applyAlignment="1" applyProtection="1">
      <alignment horizontal="left" vertical="center" wrapText="1" indent="1"/>
      <protection hidden="1"/>
    </xf>
    <xf numFmtId="0" fontId="8" fillId="0" borderId="35" xfId="0" applyFont="1" applyFill="1" applyBorder="1" applyAlignment="1" applyProtection="1">
      <alignment horizontal="left" vertical="center"/>
      <protection hidden="1"/>
    </xf>
    <xf numFmtId="0" fontId="8" fillId="0" borderId="34" xfId="0" applyFont="1" applyFill="1" applyBorder="1" applyAlignment="1" applyProtection="1">
      <alignment horizontal="left" vertical="center" wrapText="1"/>
      <protection hidden="1"/>
    </xf>
    <xf numFmtId="0" fontId="8" fillId="0" borderId="34" xfId="0" applyNumberFormat="1" applyFont="1" applyFill="1" applyBorder="1" applyAlignment="1" applyProtection="1">
      <alignment horizontal="left" vertical="center"/>
      <protection hidden="1"/>
    </xf>
    <xf numFmtId="164" fontId="8" fillId="0" borderId="34" xfId="0" applyNumberFormat="1" applyFont="1" applyFill="1" applyBorder="1" applyAlignment="1" applyProtection="1">
      <alignment horizontal="left" vertical="center"/>
      <protection hidden="1"/>
    </xf>
    <xf numFmtId="0" fontId="12" fillId="0" borderId="34" xfId="0" applyFont="1" applyFill="1" applyBorder="1" applyAlignment="1" applyProtection="1">
      <alignment horizontal="center" vertical="center" wrapText="1"/>
      <protection hidden="1"/>
    </xf>
    <xf numFmtId="0" fontId="8" fillId="0" borderId="34" xfId="0" applyFont="1" applyFill="1" applyBorder="1" applyAlignment="1" applyProtection="1">
      <alignment horizontal="left" vertical="center"/>
      <protection hidden="1"/>
    </xf>
    <xf numFmtId="0" fontId="25" fillId="12" borderId="32" xfId="0" applyFont="1" applyFill="1" applyBorder="1" applyAlignment="1" applyProtection="1">
      <alignment horizontal="left" vertical="center" indent="1"/>
      <protection hidden="1"/>
    </xf>
    <xf numFmtId="165" fontId="12" fillId="0" borderId="32" xfId="0" applyNumberFormat="1" applyFont="1" applyFill="1" applyBorder="1" applyAlignment="1" applyProtection="1">
      <alignment horizontal="left" vertical="center" indent="1"/>
      <protection hidden="1"/>
    </xf>
    <xf numFmtId="1" fontId="12" fillId="12" borderId="32" xfId="0" applyNumberFormat="1" applyFont="1" applyFill="1" applyBorder="1" applyAlignment="1" applyProtection="1">
      <alignment horizontal="left" vertical="center" indent="1"/>
      <protection hidden="1"/>
    </xf>
    <xf numFmtId="2" fontId="12" fillId="12" borderId="32" xfId="0" applyNumberFormat="1" applyFont="1" applyFill="1" applyBorder="1" applyAlignment="1" applyProtection="1">
      <alignment horizontal="left" vertical="center" indent="1"/>
      <protection hidden="1"/>
    </xf>
    <xf numFmtId="168" fontId="8" fillId="0" borderId="35" xfId="0" applyNumberFormat="1" applyFont="1" applyFill="1" applyBorder="1" applyAlignment="1" applyProtection="1">
      <alignment horizontal="left" vertical="center"/>
      <protection hidden="1"/>
    </xf>
    <xf numFmtId="2" fontId="8" fillId="0" borderId="34" xfId="0" applyNumberFormat="1" applyFont="1" applyFill="1" applyBorder="1" applyAlignment="1" applyProtection="1">
      <alignment horizontal="left" vertical="center"/>
      <protection hidden="1"/>
    </xf>
    <xf numFmtId="164" fontId="30" fillId="0" borderId="34" xfId="0" applyNumberFormat="1" applyFont="1" applyFill="1" applyBorder="1" applyAlignment="1" applyProtection="1">
      <alignment horizontal="left" vertical="center"/>
      <protection hidden="1"/>
    </xf>
    <xf numFmtId="0" fontId="8" fillId="0" borderId="34" xfId="0" applyFont="1" applyFill="1" applyBorder="1" applyAlignment="1" applyProtection="1">
      <alignment horizontal="center" vertical="center"/>
      <protection hidden="1"/>
    </xf>
    <xf numFmtId="0" fontId="8" fillId="0" borderId="0" xfId="0" applyFont="1" applyFill="1" applyBorder="1" applyAlignment="1" applyProtection="1">
      <alignment horizontal="center"/>
      <protection hidden="1"/>
    </xf>
    <xf numFmtId="0" fontId="8" fillId="0" borderId="0" xfId="0" applyFont="1" applyFill="1" applyBorder="1" applyAlignment="1" applyProtection="1">
      <protection hidden="1"/>
    </xf>
    <xf numFmtId="0" fontId="9" fillId="0" borderId="0" xfId="0" applyFont="1" applyFill="1" applyProtection="1">
      <protection hidden="1"/>
    </xf>
    <xf numFmtId="0" fontId="6" fillId="0" borderId="0" xfId="0" applyFont="1" applyFill="1" applyProtection="1">
      <protection hidden="1"/>
    </xf>
    <xf numFmtId="0" fontId="9" fillId="0" borderId="0" xfId="0" applyFont="1" applyProtection="1">
      <protection hidden="1"/>
    </xf>
    <xf numFmtId="0" fontId="7" fillId="9" borderId="32" xfId="0" applyFont="1" applyFill="1" applyBorder="1" applyAlignment="1" applyProtection="1">
      <alignment horizontal="left" vertical="center" indent="1"/>
      <protection hidden="1"/>
    </xf>
    <xf numFmtId="0" fontId="12" fillId="12" borderId="32" xfId="0" applyNumberFormat="1" applyFont="1" applyFill="1" applyBorder="1" applyAlignment="1" applyProtection="1">
      <alignment horizontal="left" vertical="center" indent="1"/>
      <protection hidden="1"/>
    </xf>
    <xf numFmtId="0" fontId="0" fillId="0" borderId="0" xfId="0" applyAlignment="1" applyProtection="1">
      <alignment horizontal="left" vertical="center"/>
      <protection hidden="1"/>
    </xf>
    <xf numFmtId="0" fontId="0" fillId="0" borderId="0" xfId="0" applyFill="1" applyAlignment="1" applyProtection="1">
      <alignment horizontal="left" vertical="center" wrapText="1"/>
      <protection hidden="1"/>
    </xf>
    <xf numFmtId="0" fontId="0" fillId="0" borderId="0" xfId="0" applyFill="1" applyAlignment="1" applyProtection="1">
      <alignment horizontal="center" vertical="center"/>
      <protection hidden="1"/>
    </xf>
    <xf numFmtId="0" fontId="0" fillId="0" borderId="0" xfId="0" applyFill="1" applyAlignment="1" applyProtection="1">
      <alignment horizontal="center" vertical="center" wrapText="1"/>
      <protection hidden="1"/>
    </xf>
    <xf numFmtId="0" fontId="20" fillId="0" borderId="0" xfId="0" applyFont="1" applyFill="1" applyAlignment="1" applyProtection="1">
      <alignment horizontal="left" vertical="center"/>
      <protection hidden="1"/>
    </xf>
    <xf numFmtId="0" fontId="31" fillId="9" borderId="36" xfId="0" applyFont="1" applyFill="1" applyBorder="1" applyAlignment="1" applyProtection="1">
      <alignment horizontal="left" vertical="center" indent="1"/>
      <protection hidden="1"/>
    </xf>
    <xf numFmtId="0" fontId="7" fillId="9" borderId="32" xfId="0" applyFont="1" applyFill="1" applyBorder="1" applyAlignment="1" applyProtection="1">
      <alignment horizontal="left" vertical="center" wrapText="1" indent="1"/>
      <protection hidden="1"/>
    </xf>
    <xf numFmtId="0" fontId="7" fillId="9" borderId="32" xfId="0" applyFont="1" applyFill="1" applyBorder="1" applyAlignment="1" applyProtection="1">
      <alignment horizontal="left" vertical="center" indent="1"/>
      <protection hidden="1"/>
    </xf>
    <xf numFmtId="0" fontId="8" fillId="0" borderId="0" xfId="0" applyFont="1" applyProtection="1">
      <protection hidden="1"/>
    </xf>
    <xf numFmtId="0" fontId="31" fillId="9" borderId="37" xfId="0" applyFont="1" applyFill="1" applyBorder="1" applyAlignment="1" applyProtection="1">
      <alignment horizontal="left" vertical="center" indent="1"/>
      <protection hidden="1"/>
    </xf>
    <xf numFmtId="0" fontId="8" fillId="0" borderId="34" xfId="0" applyFont="1" applyBorder="1" applyProtection="1">
      <protection hidden="1"/>
    </xf>
    <xf numFmtId="0" fontId="8" fillId="0" borderId="32" xfId="0" applyFont="1" applyFill="1" applyBorder="1" applyAlignment="1" applyProtection="1">
      <alignment horizontal="left" vertical="center" wrapText="1"/>
      <protection hidden="1"/>
    </xf>
    <xf numFmtId="0" fontId="8" fillId="12" borderId="32" xfId="0" applyFont="1" applyFill="1" applyBorder="1" applyAlignment="1" applyProtection="1">
      <alignment horizontal="left" vertical="center" wrapText="1"/>
      <protection hidden="1"/>
    </xf>
    <xf numFmtId="14" fontId="8" fillId="0" borderId="32" xfId="0" applyNumberFormat="1" applyFont="1" applyFill="1" applyBorder="1" applyAlignment="1" applyProtection="1">
      <alignment horizontal="center" vertical="center"/>
      <protection hidden="1"/>
    </xf>
    <xf numFmtId="165" fontId="8" fillId="0" borderId="32" xfId="0" applyNumberFormat="1" applyFont="1" applyFill="1" applyBorder="1" applyAlignment="1" applyProtection="1">
      <alignment horizontal="center" vertical="center"/>
      <protection hidden="1"/>
    </xf>
    <xf numFmtId="0" fontId="8" fillId="0" borderId="32" xfId="0" applyFont="1" applyFill="1" applyBorder="1" applyAlignment="1" applyProtection="1">
      <alignment horizontal="center" vertical="center"/>
      <protection hidden="1"/>
    </xf>
    <xf numFmtId="0" fontId="8" fillId="0" borderId="34" xfId="0" applyFont="1" applyBorder="1" applyAlignment="1" applyProtection="1">
      <alignment horizontal="left" vertical="center"/>
      <protection hidden="1"/>
    </xf>
    <xf numFmtId="2" fontId="8" fillId="0" borderId="34" xfId="0" applyNumberFormat="1" applyFont="1" applyBorder="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wrapText="1"/>
      <protection hidden="1"/>
    </xf>
    <xf numFmtId="0" fontId="8" fillId="0" borderId="32" xfId="0" applyFont="1" applyFill="1" applyBorder="1" applyAlignment="1" applyProtection="1">
      <alignment horizontal="left" vertical="center" wrapText="1"/>
      <protection locked="0"/>
    </xf>
    <xf numFmtId="14" fontId="8" fillId="0" borderId="32" xfId="0" applyNumberFormat="1" applyFont="1" applyFill="1" applyBorder="1" applyAlignment="1" applyProtection="1">
      <alignment horizontal="center" vertical="center"/>
      <protection locked="0"/>
    </xf>
    <xf numFmtId="165" fontId="8" fillId="0" borderId="32" xfId="0" applyNumberFormat="1"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0" fontId="5" fillId="0" borderId="0" xfId="0" applyFont="1" applyFill="1" applyBorder="1" applyProtection="1">
      <protection hidden="1"/>
    </xf>
    <xf numFmtId="0" fontId="20" fillId="0" borderId="0" xfId="0" applyFont="1" applyFill="1" applyProtection="1">
      <protection hidden="1"/>
    </xf>
    <xf numFmtId="2" fontId="8" fillId="0" borderId="0" xfId="0" applyNumberFormat="1" applyFont="1" applyFill="1" applyBorder="1" applyAlignment="1" applyProtection="1">
      <alignment horizontal="center" vertical="center"/>
      <protection hidden="1"/>
    </xf>
    <xf numFmtId="0" fontId="31" fillId="9" borderId="32" xfId="0" applyFont="1" applyFill="1" applyBorder="1" applyAlignment="1" applyProtection="1">
      <alignment horizontal="left" vertical="center" indent="1"/>
      <protection hidden="1"/>
    </xf>
    <xf numFmtId="0" fontId="31" fillId="9" borderId="32" xfId="0" applyFont="1" applyFill="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Border="1" applyProtection="1">
      <protection hidden="1"/>
    </xf>
    <xf numFmtId="0" fontId="5" fillId="0" borderId="0" xfId="0" applyFont="1" applyBorder="1" applyProtection="1">
      <protection hidden="1"/>
    </xf>
    <xf numFmtId="0" fontId="31" fillId="9" borderId="32"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8" fillId="0" borderId="0" xfId="0" applyFont="1" applyBorder="1" applyAlignment="1" applyProtection="1">
      <alignment horizontal="left" vertical="center"/>
      <protection hidden="1"/>
    </xf>
    <xf numFmtId="0" fontId="8" fillId="0" borderId="32" xfId="0" applyFont="1" applyFill="1" applyBorder="1" applyAlignment="1" applyProtection="1">
      <alignment horizontal="center" vertical="center" wrapText="1"/>
      <protection hidden="1"/>
    </xf>
    <xf numFmtId="2" fontId="8" fillId="12" borderId="32" xfId="0" applyNumberFormat="1" applyFont="1" applyFill="1" applyBorder="1" applyAlignment="1" applyProtection="1">
      <alignment horizontal="center" vertical="center"/>
      <protection hidden="1"/>
    </xf>
    <xf numFmtId="0" fontId="8" fillId="12" borderId="32" xfId="0" applyFont="1" applyFill="1" applyBorder="1" applyAlignment="1" applyProtection="1">
      <alignment horizontal="center" vertical="center"/>
      <protection hidden="1"/>
    </xf>
    <xf numFmtId="0" fontId="8" fillId="0" borderId="0" xfId="0" applyFont="1" applyFill="1" applyBorder="1" applyAlignment="1" applyProtection="1">
      <alignment horizontal="left" vertical="center"/>
      <protection hidden="1"/>
    </xf>
    <xf numFmtId="0" fontId="0" fillId="0" borderId="32" xfId="0" applyBorder="1" applyAlignment="1" applyProtection="1">
      <alignment horizontal="left" vertical="center" indent="1"/>
      <protection hidden="1"/>
    </xf>
    <xf numFmtId="0" fontId="0" fillId="0" borderId="32" xfId="0" applyBorder="1" applyAlignment="1" applyProtection="1">
      <alignment horizontal="center" vertical="center"/>
      <protection hidden="1"/>
    </xf>
    <xf numFmtId="0" fontId="36" fillId="11" borderId="0" xfId="0" applyFont="1" applyFill="1" applyProtection="1">
      <protection hidden="1"/>
    </xf>
    <xf numFmtId="0" fontId="5" fillId="11" borderId="0" xfId="0" applyFont="1" applyFill="1" applyBorder="1" applyProtection="1">
      <protection hidden="1"/>
    </xf>
    <xf numFmtId="0" fontId="5" fillId="9" borderId="0" xfId="0" applyFont="1" applyFill="1" applyBorder="1" applyProtection="1">
      <protection hidden="1"/>
    </xf>
    <xf numFmtId="0" fontId="14" fillId="0" borderId="0" xfId="0" applyFont="1" applyFill="1" applyAlignment="1" applyProtection="1">
      <alignment horizontal="left" vertical="center" wrapText="1"/>
      <protection hidden="1"/>
    </xf>
    <xf numFmtId="0" fontId="11" fillId="0" borderId="0" xfId="0" applyFont="1" applyFill="1" applyAlignment="1" applyProtection="1">
      <alignment horizontal="left" vertical="center" wrapText="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protection hidden="1"/>
    </xf>
    <xf numFmtId="2" fontId="5" fillId="0" borderId="0" xfId="0" applyNumberFormat="1" applyFont="1" applyAlignment="1" applyProtection="1">
      <alignment horizontal="left" vertical="center"/>
      <protection hidden="1"/>
    </xf>
    <xf numFmtId="2" fontId="5" fillId="0" borderId="0" xfId="0" applyNumberFormat="1" applyFont="1" applyProtection="1">
      <protection hidden="1"/>
    </xf>
    <xf numFmtId="168" fontId="5" fillId="0" borderId="0" xfId="0" applyNumberFormat="1" applyFont="1" applyProtection="1">
      <protection hidden="1"/>
    </xf>
    <xf numFmtId="0" fontId="8" fillId="0" borderId="0" xfId="0" applyFont="1" applyFill="1" applyAlignment="1" applyProtection="1">
      <alignment horizontal="left"/>
      <protection hidden="1"/>
    </xf>
    <xf numFmtId="0" fontId="0" fillId="0" borderId="0" xfId="0" applyFill="1" applyBorder="1" applyProtection="1">
      <protection hidden="1"/>
    </xf>
    <xf numFmtId="0" fontId="18" fillId="0" borderId="25"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18" fillId="0" borderId="13" xfId="0" applyFont="1" applyBorder="1" applyAlignment="1" applyProtection="1">
      <alignment horizontal="center" vertical="center"/>
      <protection hidden="1"/>
    </xf>
    <xf numFmtId="0" fontId="18" fillId="0" borderId="26" xfId="0"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0" borderId="14"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8" fillId="0" borderId="0" xfId="0" applyFont="1" applyFill="1" applyBorder="1" applyAlignment="1" applyProtection="1">
      <alignment horizontal="left"/>
      <protection hidden="1"/>
    </xf>
    <xf numFmtId="0" fontId="18" fillId="0" borderId="27" xfId="0" applyFont="1" applyBorder="1" applyAlignment="1" applyProtection="1">
      <alignment horizontal="center" vertical="center"/>
      <protection hidden="1"/>
    </xf>
    <xf numFmtId="0" fontId="18" fillId="0" borderId="15" xfId="0" applyFont="1" applyBorder="1" applyAlignment="1" applyProtection="1">
      <alignment horizontal="center" vertical="center"/>
      <protection hidden="1"/>
    </xf>
    <xf numFmtId="0" fontId="18" fillId="0" borderId="16"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19" fillId="5" borderId="38" xfId="0" applyFont="1" applyFill="1" applyBorder="1" applyAlignment="1" applyProtection="1">
      <alignment horizontal="left" vertical="center" wrapText="1" indent="1"/>
      <protection hidden="1"/>
    </xf>
    <xf numFmtId="10" fontId="15" fillId="0" borderId="28" xfId="0" applyNumberFormat="1" applyFont="1" applyBorder="1" applyAlignment="1" applyProtection="1">
      <alignment horizontal="center" vertical="center"/>
      <protection hidden="1"/>
    </xf>
    <xf numFmtId="165" fontId="13" fillId="2" borderId="0" xfId="0" applyNumberFormat="1" applyFont="1" applyFill="1" applyBorder="1" applyAlignment="1" applyProtection="1">
      <alignment vertical="center"/>
      <protection hidden="1"/>
    </xf>
    <xf numFmtId="165" fontId="13" fillId="2" borderId="3" xfId="0" applyNumberFormat="1" applyFont="1" applyFill="1" applyBorder="1" applyAlignment="1" applyProtection="1">
      <alignment vertical="center"/>
      <protection hidden="1"/>
    </xf>
    <xf numFmtId="165" fontId="13" fillId="2" borderId="0" xfId="0" applyNumberFormat="1" applyFont="1" applyFill="1" applyBorder="1" applyAlignment="1" applyProtection="1">
      <alignment horizontal="center" vertical="center"/>
      <protection hidden="1"/>
    </xf>
    <xf numFmtId="0" fontId="19" fillId="5" borderId="39" xfId="0" applyFont="1" applyFill="1" applyBorder="1" applyAlignment="1" applyProtection="1">
      <alignment horizontal="left" vertical="center" wrapText="1" indent="1"/>
      <protection hidden="1"/>
    </xf>
    <xf numFmtId="10" fontId="15" fillId="0" borderId="29" xfId="0" applyNumberFormat="1" applyFont="1" applyBorder="1" applyAlignment="1" applyProtection="1">
      <alignment horizontal="center" vertical="center"/>
      <protection hidden="1"/>
    </xf>
    <xf numFmtId="165" fontId="13" fillId="2" borderId="4" xfId="0" applyNumberFormat="1" applyFont="1" applyFill="1" applyBorder="1" applyAlignment="1" applyProtection="1">
      <alignment vertical="center"/>
      <protection hidden="1"/>
    </xf>
    <xf numFmtId="165" fontId="13" fillId="2" borderId="5" xfId="0" applyNumberFormat="1" applyFont="1" applyFill="1" applyBorder="1" applyAlignment="1" applyProtection="1">
      <alignment vertical="center"/>
      <protection hidden="1"/>
    </xf>
    <xf numFmtId="0" fontId="5" fillId="0" borderId="0" xfId="0" applyNumberFormat="1" applyFont="1" applyProtection="1">
      <protection hidden="1"/>
    </xf>
    <xf numFmtId="0" fontId="11" fillId="5" borderId="18" xfId="0" applyFont="1" applyFill="1" applyBorder="1" applyAlignment="1" applyProtection="1">
      <alignment horizontal="center" vertical="center" wrapText="1"/>
      <protection hidden="1"/>
    </xf>
    <xf numFmtId="0" fontId="11" fillId="5" borderId="19" xfId="0" applyFont="1" applyFill="1" applyBorder="1" applyAlignment="1" applyProtection="1">
      <alignment horizontal="center" vertical="center" wrapText="1"/>
      <protection hidden="1"/>
    </xf>
    <xf numFmtId="0" fontId="11" fillId="5" borderId="20" xfId="0" applyFont="1" applyFill="1" applyBorder="1" applyAlignment="1" applyProtection="1">
      <alignment horizontal="center" vertical="center" wrapText="1"/>
      <protection hidden="1"/>
    </xf>
    <xf numFmtId="0" fontId="11" fillId="5" borderId="21"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center" vertical="center" wrapText="1"/>
      <protection hidden="1"/>
    </xf>
    <xf numFmtId="0" fontId="11" fillId="5" borderId="22" xfId="0" applyFont="1" applyFill="1" applyBorder="1" applyAlignment="1" applyProtection="1">
      <alignment horizontal="center" vertical="center" wrapText="1"/>
      <protection hidden="1"/>
    </xf>
    <xf numFmtId="0" fontId="11" fillId="5" borderId="23" xfId="0" applyFont="1" applyFill="1" applyBorder="1" applyAlignment="1" applyProtection="1">
      <alignment horizontal="center" vertical="center" wrapText="1"/>
      <protection hidden="1"/>
    </xf>
    <xf numFmtId="0" fontId="11" fillId="5" borderId="24" xfId="0" applyFont="1" applyFill="1" applyBorder="1" applyAlignment="1" applyProtection="1">
      <alignment horizontal="center" vertical="center" wrapText="1"/>
      <protection hidden="1"/>
    </xf>
    <xf numFmtId="1" fontId="11" fillId="7" borderId="18" xfId="0" applyNumberFormat="1" applyFont="1" applyFill="1" applyBorder="1" applyAlignment="1" applyProtection="1">
      <alignment horizontal="center" vertical="center" wrapText="1"/>
      <protection hidden="1"/>
    </xf>
    <xf numFmtId="9" fontId="11" fillId="6" borderId="18" xfId="8" applyNumberFormat="1" applyFont="1" applyFill="1" applyBorder="1" applyAlignment="1" applyProtection="1">
      <alignment horizontal="center" vertical="center" wrapText="1"/>
      <protection hidden="1"/>
    </xf>
    <xf numFmtId="0" fontId="10" fillId="4" borderId="19" xfId="8" applyNumberFormat="1" applyFont="1" applyFill="1" applyBorder="1" applyAlignment="1" applyProtection="1">
      <alignment horizontal="left" vertical="center" wrapText="1" indent="1"/>
      <protection hidden="1"/>
    </xf>
    <xf numFmtId="0" fontId="10" fillId="4" borderId="20" xfId="8" applyNumberFormat="1" applyFont="1" applyFill="1" applyBorder="1" applyAlignment="1" applyProtection="1">
      <alignment horizontal="left" vertical="center" wrapText="1" indent="1"/>
      <protection hidden="1"/>
    </xf>
    <xf numFmtId="0" fontId="10" fillId="4" borderId="21" xfId="8" applyNumberFormat="1" applyFont="1" applyFill="1" applyBorder="1" applyAlignment="1" applyProtection="1">
      <alignment horizontal="left" vertical="center" wrapText="1" indent="1"/>
      <protection hidden="1"/>
    </xf>
    <xf numFmtId="0" fontId="8" fillId="0" borderId="0" xfId="0" applyFont="1" applyAlignment="1" applyProtection="1">
      <alignment horizontal="left"/>
      <protection hidden="1"/>
    </xf>
    <xf numFmtId="0" fontId="0" fillId="0" borderId="0" xfId="0" applyFont="1" applyProtection="1">
      <protection hidden="1"/>
    </xf>
    <xf numFmtId="1" fontId="11" fillId="7" borderId="2" xfId="0" applyNumberFormat="1" applyFont="1" applyFill="1" applyBorder="1" applyAlignment="1" applyProtection="1">
      <alignment horizontal="center" vertical="center" wrapText="1"/>
      <protection hidden="1"/>
    </xf>
    <xf numFmtId="9" fontId="11" fillId="6" borderId="2" xfId="8" applyNumberFormat="1" applyFont="1" applyFill="1" applyBorder="1" applyAlignment="1" applyProtection="1">
      <alignment horizontal="center" vertical="center" wrapText="1"/>
      <protection hidden="1"/>
    </xf>
    <xf numFmtId="0" fontId="10" fillId="4" borderId="22" xfId="8" applyNumberFormat="1" applyFont="1" applyFill="1" applyBorder="1" applyAlignment="1" applyProtection="1">
      <alignment horizontal="left" vertical="center" wrapText="1" indent="1"/>
      <protection hidden="1"/>
    </xf>
    <xf numFmtId="0" fontId="10" fillId="4" borderId="23" xfId="8" applyNumberFormat="1" applyFont="1" applyFill="1" applyBorder="1" applyAlignment="1" applyProtection="1">
      <alignment horizontal="left" vertical="center" wrapText="1" indent="1"/>
      <protection hidden="1"/>
    </xf>
    <xf numFmtId="0" fontId="10" fillId="4" borderId="24" xfId="8" applyNumberFormat="1" applyFont="1" applyFill="1" applyBorder="1" applyAlignment="1" applyProtection="1">
      <alignment horizontal="left" vertical="center" wrapText="1" indent="1"/>
      <protection hidden="1"/>
    </xf>
    <xf numFmtId="167" fontId="8" fillId="0" borderId="0" xfId="0" applyNumberFormat="1" applyFont="1" applyFill="1" applyAlignment="1" applyProtection="1">
      <alignment horizontal="left"/>
      <protection hidden="1"/>
    </xf>
    <xf numFmtId="168" fontId="8" fillId="0" borderId="0" xfId="0" applyNumberFormat="1" applyFont="1" applyAlignment="1" applyProtection="1">
      <alignment horizontal="left"/>
      <protection hidden="1"/>
    </xf>
    <xf numFmtId="167" fontId="8" fillId="0" borderId="6" xfId="0" applyNumberFormat="1" applyFont="1" applyFill="1" applyBorder="1" applyAlignment="1" applyProtection="1">
      <alignment horizontal="left"/>
      <protection hidden="1"/>
    </xf>
    <xf numFmtId="10" fontId="8" fillId="0" borderId="0" xfId="0" applyNumberFormat="1" applyFont="1" applyAlignment="1" applyProtection="1">
      <alignment horizontal="left"/>
      <protection hidden="1"/>
    </xf>
    <xf numFmtId="0" fontId="12" fillId="0" borderId="0" xfId="0" applyFont="1" applyFill="1" applyAlignment="1" applyProtection="1">
      <alignment horizontal="left" vertical="center" wrapText="1"/>
      <protection hidden="1"/>
    </xf>
    <xf numFmtId="0" fontId="11" fillId="5" borderId="18" xfId="0" applyFont="1" applyFill="1" applyBorder="1" applyAlignment="1" applyProtection="1">
      <alignment horizontal="left" vertical="center" wrapText="1" indent="2"/>
      <protection hidden="1"/>
    </xf>
    <xf numFmtId="0" fontId="11" fillId="5" borderId="2" xfId="0" applyFont="1" applyFill="1" applyBorder="1" applyAlignment="1" applyProtection="1">
      <alignment horizontal="left" vertical="center" wrapText="1" indent="2"/>
      <protection hidden="1"/>
    </xf>
    <xf numFmtId="0" fontId="11" fillId="0" borderId="6" xfId="0" applyFont="1" applyFill="1" applyBorder="1" applyAlignment="1" applyProtection="1">
      <alignment horizontal="left" vertical="center" wrapText="1" indent="2"/>
      <protection hidden="1"/>
    </xf>
    <xf numFmtId="1" fontId="11" fillId="0" borderId="0" xfId="0" applyNumberFormat="1" applyFont="1" applyFill="1" applyBorder="1" applyAlignment="1" applyProtection="1">
      <alignment horizontal="center" vertical="center" wrapText="1"/>
      <protection hidden="1"/>
    </xf>
    <xf numFmtId="9" fontId="11" fillId="0" borderId="30" xfId="8" applyNumberFormat="1" applyFont="1" applyFill="1" applyBorder="1" applyAlignment="1" applyProtection="1">
      <alignment horizontal="center" vertical="center" wrapText="1"/>
      <protection hidden="1"/>
    </xf>
    <xf numFmtId="0" fontId="10" fillId="0" borderId="6" xfId="8" applyNumberFormat="1" applyFont="1" applyFill="1" applyBorder="1" applyAlignment="1" applyProtection="1">
      <alignment horizontal="left" vertical="center" wrapText="1" indent="1"/>
      <protection hidden="1"/>
    </xf>
    <xf numFmtId="0" fontId="10" fillId="0" borderId="0" xfId="8" applyNumberFormat="1" applyFont="1" applyFill="1" applyBorder="1" applyAlignment="1" applyProtection="1">
      <alignment horizontal="left" vertical="center" wrapText="1" indent="1"/>
      <protection hidden="1"/>
    </xf>
    <xf numFmtId="0" fontId="10" fillId="4" borderId="19" xfId="8" applyNumberFormat="1" applyFont="1" applyFill="1" applyBorder="1" applyAlignment="1" applyProtection="1">
      <alignment horizontal="left" vertical="center" wrapText="1" indent="2"/>
      <protection hidden="1"/>
    </xf>
    <xf numFmtId="0" fontId="10" fillId="4" borderId="20" xfId="8" applyNumberFormat="1" applyFont="1" applyFill="1" applyBorder="1" applyAlignment="1" applyProtection="1">
      <alignment horizontal="left" vertical="center" wrapText="1" indent="2"/>
      <protection hidden="1"/>
    </xf>
    <xf numFmtId="0" fontId="10" fillId="4" borderId="21" xfId="8" applyNumberFormat="1" applyFont="1" applyFill="1" applyBorder="1" applyAlignment="1" applyProtection="1">
      <alignment horizontal="left" vertical="center" wrapText="1" indent="2"/>
      <protection hidden="1"/>
    </xf>
    <xf numFmtId="0" fontId="11" fillId="5" borderId="31" xfId="0" applyFont="1" applyFill="1" applyBorder="1" applyAlignment="1" applyProtection="1">
      <alignment horizontal="center" vertical="center" wrapText="1"/>
      <protection hidden="1"/>
    </xf>
    <xf numFmtId="0" fontId="10" fillId="4" borderId="6" xfId="8" applyNumberFormat="1" applyFont="1" applyFill="1" applyBorder="1" applyAlignment="1" applyProtection="1">
      <alignment horizontal="left" vertical="center" wrapText="1" indent="1"/>
      <protection hidden="1"/>
    </xf>
    <xf numFmtId="0" fontId="10" fillId="4" borderId="30" xfId="8" applyNumberFormat="1" applyFont="1" applyFill="1" applyBorder="1" applyAlignment="1" applyProtection="1">
      <alignment horizontal="left" vertical="center" wrapText="1" indent="1"/>
      <protection hidden="1"/>
    </xf>
    <xf numFmtId="0" fontId="10" fillId="4" borderId="6" xfId="8" applyNumberFormat="1" applyFont="1" applyFill="1" applyBorder="1" applyAlignment="1" applyProtection="1">
      <alignment horizontal="left" vertical="center" wrapText="1" indent="2"/>
      <protection hidden="1"/>
    </xf>
    <xf numFmtId="0" fontId="10" fillId="4" borderId="0" xfId="8" applyNumberFormat="1" applyFont="1" applyFill="1" applyBorder="1" applyAlignment="1" applyProtection="1">
      <alignment horizontal="left" vertical="center" wrapText="1" indent="2"/>
      <protection hidden="1"/>
    </xf>
    <xf numFmtId="0" fontId="10" fillId="4" borderId="30" xfId="8" applyNumberFormat="1" applyFont="1" applyFill="1" applyBorder="1" applyAlignment="1" applyProtection="1">
      <alignment horizontal="left" vertical="center" wrapText="1" indent="2"/>
      <protection hidden="1"/>
    </xf>
    <xf numFmtId="0" fontId="8" fillId="0" borderId="0" xfId="0" applyFont="1" applyBorder="1" applyAlignment="1" applyProtection="1">
      <alignment horizontal="left"/>
      <protection hidden="1"/>
    </xf>
    <xf numFmtId="0" fontId="12" fillId="0" borderId="0" xfId="0" applyFont="1" applyFill="1" applyBorder="1" applyAlignment="1" applyProtection="1">
      <alignment horizontal="left" vertical="center" wrapText="1"/>
      <protection hidden="1"/>
    </xf>
    <xf numFmtId="0" fontId="23" fillId="0" borderId="0" xfId="0" applyFont="1" applyFill="1" applyBorder="1" applyAlignment="1" applyProtection="1">
      <alignment horizontal="left" vertical="center" wrapText="1"/>
      <protection hidden="1"/>
    </xf>
    <xf numFmtId="0" fontId="23" fillId="0" borderId="8" xfId="0" applyFont="1" applyFill="1" applyBorder="1" applyAlignment="1" applyProtection="1">
      <alignment horizontal="left" vertical="center" wrapText="1"/>
      <protection hidden="1"/>
    </xf>
    <xf numFmtId="0" fontId="23" fillId="0" borderId="7" xfId="0" applyFont="1" applyFill="1" applyBorder="1" applyAlignment="1" applyProtection="1">
      <alignment horizontal="left" vertical="center" wrapText="1"/>
      <protection hidden="1"/>
    </xf>
    <xf numFmtId="0" fontId="23" fillId="0" borderId="9" xfId="0" applyFont="1" applyFill="1" applyBorder="1" applyAlignment="1" applyProtection="1">
      <alignment horizontal="left" vertical="center" wrapText="1"/>
      <protection hidden="1"/>
    </xf>
    <xf numFmtId="0" fontId="33" fillId="0" borderId="0" xfId="0" applyFont="1" applyAlignment="1" applyProtection="1">
      <alignment horizontal="left" vertical="center" indent="1"/>
      <protection hidden="1"/>
    </xf>
    <xf numFmtId="0" fontId="0" fillId="0" borderId="0" xfId="0" applyAlignment="1" applyProtection="1">
      <alignment horizontal="left" vertical="center" indent="1"/>
      <protection hidden="1"/>
    </xf>
    <xf numFmtId="0" fontId="35" fillId="10" borderId="32" xfId="0" applyFont="1" applyFill="1" applyBorder="1" applyAlignment="1" applyProtection="1">
      <alignment horizontal="center" vertical="center"/>
      <protection hidden="1"/>
    </xf>
    <xf numFmtId="165" fontId="0" fillId="0" borderId="0" xfId="0" applyNumberFormat="1" applyProtection="1">
      <protection hidden="1"/>
    </xf>
    <xf numFmtId="1" fontId="0" fillId="0" borderId="0" xfId="0" applyNumberFormat="1" applyProtection="1">
      <protection hidden="1"/>
    </xf>
    <xf numFmtId="2" fontId="0" fillId="0" borderId="0" xfId="0" applyNumberFormat="1" applyProtection="1">
      <protection hidden="1"/>
    </xf>
    <xf numFmtId="0" fontId="0" fillId="0" borderId="0" xfId="0" applyAlignment="1" applyProtection="1">
      <alignment horizontal="right" vertical="center"/>
      <protection hidden="1"/>
    </xf>
    <xf numFmtId="0" fontId="34" fillId="0" borderId="0" xfId="0" applyFont="1" applyAlignment="1" applyProtection="1">
      <alignment horizontal="left" indent="1"/>
      <protection hidden="1"/>
    </xf>
    <xf numFmtId="1" fontId="35" fillId="10" borderId="32" xfId="0" applyNumberFormat="1" applyFont="1" applyFill="1" applyBorder="1" applyAlignment="1" applyProtection="1">
      <alignment horizontal="center" vertical="center"/>
      <protection hidden="1"/>
    </xf>
    <xf numFmtId="0" fontId="0" fillId="10" borderId="32" xfId="0" applyFill="1" applyBorder="1" applyProtection="1">
      <protection locked="0"/>
    </xf>
    <xf numFmtId="0" fontId="16" fillId="0" borderId="0" xfId="0" applyFont="1" applyFill="1" applyAlignment="1" applyProtection="1">
      <alignment horizontal="left" vertical="center"/>
      <protection hidden="1"/>
    </xf>
    <xf numFmtId="0" fontId="23" fillId="0" borderId="0" xfId="0" applyFont="1" applyFill="1" applyBorder="1" applyAlignment="1" applyProtection="1">
      <alignment vertical="center" wrapText="1"/>
      <protection hidden="1"/>
    </xf>
    <xf numFmtId="0" fontId="0" fillId="0" borderId="0" xfId="0" applyBorder="1" applyAlignment="1" applyProtection="1">
      <alignment horizontal="left" vertical="center" indent="1"/>
      <protection hidden="1"/>
    </xf>
    <xf numFmtId="0" fontId="25" fillId="8" borderId="32" xfId="0" applyFont="1" applyFill="1" applyBorder="1" applyAlignment="1" applyProtection="1">
      <alignment horizontal="left" vertical="center" wrapText="1" indent="1"/>
      <protection hidden="1"/>
    </xf>
    <xf numFmtId="0" fontId="24" fillId="0" borderId="0" xfId="0" applyFont="1" applyBorder="1" applyAlignment="1" applyProtection="1">
      <alignment vertical="center"/>
      <protection hidden="1"/>
    </xf>
    <xf numFmtId="0" fontId="8" fillId="0" borderId="32" xfId="0" applyFont="1" applyBorder="1" applyAlignment="1" applyProtection="1">
      <alignment horizontal="left" vertical="top" wrapText="1" indent="1"/>
      <protection hidden="1"/>
    </xf>
    <xf numFmtId="0" fontId="23" fillId="0" borderId="0" xfId="0" applyFont="1" applyBorder="1" applyAlignment="1" applyProtection="1">
      <alignment horizontal="left" vertical="center" indent="1"/>
      <protection hidden="1"/>
    </xf>
    <xf numFmtId="0" fontId="23" fillId="0" borderId="0" xfId="0" applyFont="1" applyBorder="1" applyAlignment="1" applyProtection="1">
      <alignment vertical="center"/>
      <protection hidden="1"/>
    </xf>
    <xf numFmtId="0" fontId="24" fillId="0" borderId="0" xfId="0" applyFont="1" applyBorder="1" applyAlignment="1" applyProtection="1">
      <alignment horizontal="left" vertical="center" indent="1"/>
      <protection hidden="1"/>
    </xf>
    <xf numFmtId="0" fontId="12" fillId="0" borderId="0" xfId="0" applyFont="1" applyBorder="1" applyAlignment="1" applyProtection="1">
      <alignment vertical="top"/>
      <protection hidden="1"/>
    </xf>
    <xf numFmtId="0" fontId="12" fillId="0" borderId="0" xfId="0" applyFont="1" applyAlignment="1" applyProtection="1">
      <alignment horizontal="left" vertical="center" indent="1"/>
      <protection hidden="1"/>
    </xf>
    <xf numFmtId="0" fontId="12" fillId="0" borderId="0" xfId="0" applyFont="1" applyAlignment="1" applyProtection="1">
      <alignment vertical="top"/>
      <protection hidden="1"/>
    </xf>
    <xf numFmtId="0" fontId="8" fillId="0" borderId="0" xfId="0" applyFont="1" applyAlignment="1" applyProtection="1">
      <alignment horizontal="left" vertical="center" indent="1"/>
      <protection hidden="1"/>
    </xf>
    <xf numFmtId="0" fontId="8" fillId="0" borderId="0" xfId="0" applyFont="1" applyAlignment="1" applyProtection="1">
      <alignment horizontal="left" vertical="center"/>
      <protection hidden="1"/>
    </xf>
  </cellXfs>
  <cellStyles count="9">
    <cellStyle name="Currency 2" xfId="1"/>
    <cellStyle name="Currency 2 2" xfId="2"/>
    <cellStyle name="Normal" xfId="0" builtinId="0"/>
    <cellStyle name="Normal 2" xfId="3"/>
    <cellStyle name="Normal 2 2" xfId="4"/>
    <cellStyle name="Normal 2 3" xfId="5"/>
    <cellStyle name="Normal 3" xfId="6"/>
    <cellStyle name="Percent 2" xfId="7"/>
    <cellStyle name="Porcentagem" xfId="8" builtinId="5"/>
  </cellStyles>
  <dxfs count="26">
    <dxf>
      <font>
        <color theme="0"/>
      </font>
      <fill>
        <patternFill>
          <bgColor rgb="FF99CC99"/>
        </patternFill>
      </fill>
    </dxf>
    <dxf>
      <font>
        <color theme="0"/>
      </font>
      <fill>
        <patternFill>
          <bgColor rgb="FF99CCCC"/>
        </patternFill>
      </fill>
    </dxf>
    <dxf>
      <font>
        <color theme="0"/>
      </font>
      <fill>
        <patternFill>
          <bgColor rgb="FFFF6666"/>
        </patternFill>
      </fill>
    </dxf>
    <dxf>
      <font>
        <b/>
        <i val="0"/>
        <color theme="0"/>
      </font>
      <fill>
        <patternFill>
          <bgColor rgb="FFFF9966"/>
        </patternFill>
      </fill>
    </dxf>
    <dxf>
      <fill>
        <patternFill>
          <bgColor theme="0"/>
        </patternFill>
      </fill>
    </dxf>
    <dxf>
      <font>
        <color theme="0"/>
      </font>
      <fill>
        <patternFill>
          <bgColor rgb="FF99CC99"/>
        </patternFill>
      </fill>
    </dxf>
    <dxf>
      <font>
        <color theme="0"/>
      </font>
      <fill>
        <patternFill>
          <bgColor rgb="FF99CCCC"/>
        </patternFill>
      </fill>
    </dxf>
    <dxf>
      <font>
        <color theme="0"/>
      </font>
      <fill>
        <patternFill>
          <bgColor rgb="FFFF6666"/>
        </patternFill>
      </fill>
    </dxf>
    <dxf>
      <font>
        <color theme="0"/>
      </font>
      <fill>
        <patternFill>
          <bgColor rgb="FFFF9966"/>
        </patternFill>
      </fill>
    </dxf>
    <dxf>
      <fill>
        <patternFill>
          <bgColor theme="0"/>
        </patternFill>
      </fill>
    </dxf>
    <dxf>
      <font>
        <color rgb="FF003300"/>
      </font>
      <fill>
        <patternFill>
          <bgColor rgb="FF99CC99"/>
        </patternFill>
      </fill>
    </dxf>
    <dxf>
      <font>
        <color rgb="FF003333"/>
      </font>
      <fill>
        <patternFill>
          <bgColor rgb="FF99CCCC"/>
        </patternFill>
      </fill>
    </dxf>
    <dxf>
      <font>
        <color rgb="FF330000"/>
      </font>
      <fill>
        <patternFill>
          <bgColor rgb="FFFF6666"/>
        </patternFill>
      </fill>
    </dxf>
    <dxf>
      <font>
        <color rgb="FF663300"/>
      </font>
      <fill>
        <patternFill>
          <bgColor rgb="FFFF9966"/>
        </patternFill>
      </fill>
    </dxf>
    <dxf>
      <fill>
        <patternFill>
          <bgColor theme="0"/>
        </patternFill>
      </fill>
    </dxf>
    <dxf>
      <font>
        <color theme="0"/>
      </font>
      <fill>
        <patternFill>
          <bgColor rgb="FF99CC99"/>
        </patternFill>
      </fill>
    </dxf>
    <dxf>
      <font>
        <color theme="0"/>
      </font>
      <fill>
        <patternFill>
          <bgColor rgb="FF99CCCC"/>
        </patternFill>
      </fill>
    </dxf>
    <dxf>
      <font>
        <color theme="0"/>
      </font>
      <fill>
        <patternFill>
          <bgColor rgb="FFFF6666"/>
        </patternFill>
      </fill>
    </dxf>
    <dxf>
      <font>
        <color theme="0"/>
      </font>
      <fill>
        <patternFill>
          <bgColor rgb="FFFF9966"/>
        </patternFill>
      </fill>
    </dxf>
    <dxf>
      <fill>
        <patternFill>
          <bgColor theme="0"/>
        </patternFill>
      </fill>
    </dxf>
    <dxf>
      <font>
        <color theme="6" tint="-0.499984740745262"/>
      </font>
      <fill>
        <patternFill>
          <bgColor theme="6" tint="0.39994506668294322"/>
        </patternFill>
      </fill>
    </dxf>
    <dxf>
      <font>
        <color rgb="FFC00000"/>
      </font>
      <fill>
        <patternFill>
          <bgColor theme="5" tint="0.59996337778862885"/>
        </patternFill>
      </fill>
    </dxf>
    <dxf>
      <font>
        <color theme="9" tint="-0.499984740745262"/>
      </font>
      <fill>
        <patternFill>
          <bgColor rgb="FFFFFF81"/>
        </patternFill>
      </fill>
    </dxf>
    <dxf>
      <font>
        <color theme="6" tint="-0.499984740745262"/>
      </font>
      <fill>
        <patternFill>
          <bgColor theme="6" tint="0.39994506668294322"/>
        </patternFill>
      </fill>
    </dxf>
    <dxf>
      <font>
        <color rgb="FFC00000"/>
      </font>
      <fill>
        <patternFill>
          <bgColor theme="5" tint="0.59996337778862885"/>
        </patternFill>
      </fill>
    </dxf>
    <dxf>
      <font>
        <color theme="9" tint="-0.499984740745262"/>
      </font>
      <fill>
        <patternFill>
          <bgColor rgb="FFFFFF85"/>
        </patternFill>
      </fill>
    </dxf>
  </dxfs>
  <tableStyles count="0" defaultTableStyle="TableStyleMedium2" defaultPivotStyle="PivotStyleLight16"/>
  <colors>
    <mruColors>
      <color rgb="FFE6E6E6"/>
      <color rgb="FFE1E1E1"/>
      <color rgb="FFF8A45E"/>
      <color rgb="FFDDDDDD"/>
      <color rgb="FFA6D86E"/>
      <color rgb="FFFF6666"/>
      <color rgb="FFFFCC66"/>
      <color rgb="FFFFFF81"/>
      <color rgb="FFFFFF85"/>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rot="0" vert="horz"/>
        <a:lstStyle/>
        <a:p>
          <a:pPr>
            <a:defRPr sz="1100" b="0"/>
          </a:pPr>
          <a:endParaRPr lang="pt-BR"/>
        </a:p>
      </c:txPr>
    </c:title>
    <c:autoTitleDeleted val="0"/>
    <c:plotArea>
      <c:layout/>
      <c:barChart>
        <c:barDir val="col"/>
        <c:grouping val="clustered"/>
        <c:varyColors val="0"/>
        <c:ser>
          <c:idx val="0"/>
          <c:order val="0"/>
          <c:tx>
            <c:v>NÍVEL CRITICO</c:v>
          </c:tx>
          <c:invertIfNegative val="0"/>
          <c:dPt>
            <c:idx val="0"/>
            <c:invertIfNegative val="0"/>
            <c:bubble3D val="0"/>
            <c:spPr>
              <a:solidFill>
                <a:schemeClr val="bg1">
                  <a:lumMod val="85000"/>
                </a:schemeClr>
              </a:solidFill>
            </c:spPr>
          </c:dPt>
          <c:dPt>
            <c:idx val="1"/>
            <c:invertIfNegative val="0"/>
            <c:bubble3D val="0"/>
            <c:spPr>
              <a:solidFill>
                <a:schemeClr val="accent5">
                  <a:lumMod val="60000"/>
                  <a:lumOff val="40000"/>
                </a:schemeClr>
              </a:solidFill>
            </c:spPr>
          </c:dPt>
          <c:dPt>
            <c:idx val="2"/>
            <c:invertIfNegative val="0"/>
            <c:bubble3D val="0"/>
            <c:spPr>
              <a:solidFill>
                <a:srgbClr val="A6D86E"/>
              </a:solidFill>
            </c:spPr>
          </c:dPt>
          <c:dPt>
            <c:idx val="3"/>
            <c:invertIfNegative val="0"/>
            <c:bubble3D val="0"/>
            <c:spPr>
              <a:solidFill>
                <a:srgbClr val="F8A45E"/>
              </a:solidFill>
            </c:spPr>
          </c:dPt>
          <c:dPt>
            <c:idx val="4"/>
            <c:invertIfNegative val="0"/>
            <c:bubble3D val="0"/>
            <c:spPr>
              <a:solidFill>
                <a:srgbClr val="FF6666"/>
              </a:solidFill>
            </c:spPr>
          </c:dPt>
          <c:cat>
            <c:strRef>
              <c:f>Gra!$AD$8:$AD$12</c:f>
              <c:strCache>
                <c:ptCount val="5"/>
                <c:pt idx="0">
                  <c:v>Nível - 1</c:v>
                </c:pt>
                <c:pt idx="1">
                  <c:v>Nível - 2</c:v>
                </c:pt>
                <c:pt idx="2">
                  <c:v>Nível - 3</c:v>
                </c:pt>
                <c:pt idx="3">
                  <c:v>Nível - 4</c:v>
                </c:pt>
                <c:pt idx="4">
                  <c:v>Nível - 5</c:v>
                </c:pt>
              </c:strCache>
            </c:strRef>
          </c:cat>
          <c:val>
            <c:numRef>
              <c:f>Gra!$AE$8:$AE$12</c:f>
              <c:numCache>
                <c:formatCode>0.00</c:formatCode>
                <c:ptCount val="5"/>
                <c:pt idx="0">
                  <c:v>1.0000009999999999</c:v>
                </c:pt>
                <c:pt idx="1">
                  <c:v>1.9999999999999999E-6</c:v>
                </c:pt>
                <c:pt idx="2">
                  <c:v>3.0000000000000001E-6</c:v>
                </c:pt>
                <c:pt idx="3">
                  <c:v>3.9999999999999998E-6</c:v>
                </c:pt>
                <c:pt idx="4">
                  <c:v>1.000005</c:v>
                </c:pt>
              </c:numCache>
            </c:numRef>
          </c:val>
        </c:ser>
        <c:dLbls>
          <c:dLblPos val="outEnd"/>
          <c:showLegendKey val="0"/>
          <c:showVal val="1"/>
          <c:showCatName val="0"/>
          <c:showSerName val="0"/>
          <c:showPercent val="0"/>
          <c:showBubbleSize val="0"/>
        </c:dLbls>
        <c:gapWidth val="50"/>
        <c:axId val="185842688"/>
        <c:axId val="185852672"/>
      </c:barChart>
      <c:catAx>
        <c:axId val="185842688"/>
        <c:scaling>
          <c:orientation val="minMax"/>
        </c:scaling>
        <c:delete val="0"/>
        <c:axPos val="b"/>
        <c:numFmt formatCode="General" sourceLinked="0"/>
        <c:majorTickMark val="out"/>
        <c:minorTickMark val="none"/>
        <c:tickLblPos val="nextTo"/>
        <c:txPr>
          <a:bodyPr rot="-60000000" vert="horz"/>
          <a:lstStyle/>
          <a:p>
            <a:pPr>
              <a:defRPr/>
            </a:pPr>
            <a:endParaRPr lang="pt-BR"/>
          </a:p>
        </c:txPr>
        <c:crossAx val="185852672"/>
        <c:crosses val="autoZero"/>
        <c:auto val="0"/>
        <c:lblAlgn val="ctr"/>
        <c:lblOffset val="100"/>
        <c:noMultiLvlLbl val="0"/>
      </c:catAx>
      <c:valAx>
        <c:axId val="185852672"/>
        <c:scaling>
          <c:orientation val="minMax"/>
        </c:scaling>
        <c:delete val="1"/>
        <c:axPos val="l"/>
        <c:numFmt formatCode="0.00" sourceLinked="1"/>
        <c:majorTickMark val="none"/>
        <c:minorTickMark val="none"/>
        <c:tickLblPos val="nextTo"/>
        <c:crossAx val="185842688"/>
        <c:crosses val="autoZero"/>
        <c:crossBetween val="between"/>
      </c:valAx>
      <c:spPr>
        <a:no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050" b="0"/>
            </a:pPr>
            <a:r>
              <a:rPr lang="en-US" sz="1050" b="0"/>
              <a:t>Top 5 problemas com maior pontuação GUT</a:t>
            </a:r>
          </a:p>
        </c:rich>
      </c:tx>
      <c:layout/>
      <c:overlay val="0"/>
    </c:title>
    <c:autoTitleDeleted val="0"/>
    <c:plotArea>
      <c:layout/>
      <c:barChart>
        <c:barDir val="col"/>
        <c:grouping val="clustered"/>
        <c:varyColors val="0"/>
        <c:ser>
          <c:idx val="0"/>
          <c:order val="0"/>
          <c:tx>
            <c:strRef>
              <c:f>Ran!$C$6</c:f>
              <c:strCache>
                <c:ptCount val="1"/>
                <c:pt idx="0">
                  <c:v>Pontuação</c:v>
                </c:pt>
              </c:strCache>
            </c:strRef>
          </c:tx>
          <c:spPr>
            <a:solidFill>
              <a:schemeClr val="accent2"/>
            </a:solidFill>
          </c:spPr>
          <c:invertIfNegative val="0"/>
          <c:dPt>
            <c:idx val="1"/>
            <c:invertIfNegative val="0"/>
            <c:bubble3D val="0"/>
            <c:spPr>
              <a:solidFill>
                <a:schemeClr val="accent2">
                  <a:alpha val="90000"/>
                </a:schemeClr>
              </a:solidFill>
            </c:spPr>
          </c:dPt>
          <c:dPt>
            <c:idx val="2"/>
            <c:invertIfNegative val="0"/>
            <c:bubble3D val="0"/>
            <c:spPr>
              <a:solidFill>
                <a:schemeClr val="accent2">
                  <a:alpha val="80000"/>
                </a:schemeClr>
              </a:solidFill>
            </c:spPr>
          </c:dPt>
          <c:dPt>
            <c:idx val="3"/>
            <c:invertIfNegative val="0"/>
            <c:bubble3D val="0"/>
            <c:spPr>
              <a:solidFill>
                <a:schemeClr val="accent2">
                  <a:alpha val="70000"/>
                </a:schemeClr>
              </a:solidFill>
            </c:spPr>
          </c:dPt>
          <c:dPt>
            <c:idx val="4"/>
            <c:invertIfNegative val="0"/>
            <c:bubble3D val="0"/>
            <c:spPr>
              <a:solidFill>
                <a:schemeClr val="accent2">
                  <a:alpha val="60000"/>
                </a:schemeClr>
              </a:solidFill>
            </c:spPr>
          </c:dPt>
          <c:dLbls>
            <c:showLegendKey val="0"/>
            <c:showVal val="1"/>
            <c:showCatName val="0"/>
            <c:showSerName val="0"/>
            <c:showPercent val="0"/>
            <c:showBubbleSize val="0"/>
            <c:showLeaderLines val="0"/>
          </c:dLbls>
          <c:cat>
            <c:strRef>
              <c:f>Ran!$D$7:$D$11</c:f>
              <c:strCache>
                <c:ptCount val="2"/>
                <c:pt idx="0">
                  <c:v>Atraso na entrega de material 1</c:v>
                </c:pt>
                <c:pt idx="1">
                  <c:v>Atraso na entrega de material 2</c:v>
                </c:pt>
              </c:strCache>
            </c:strRef>
          </c:cat>
          <c:val>
            <c:numRef>
              <c:f>Ran!$C$7:$C$11</c:f>
              <c:numCache>
                <c:formatCode>0.00</c:formatCode>
                <c:ptCount val="5"/>
                <c:pt idx="0">
                  <c:v>125.000001</c:v>
                </c:pt>
                <c:pt idx="1">
                  <c:v>1.0000020000000001</c:v>
                </c:pt>
                <c:pt idx="2">
                  <c:v>0</c:v>
                </c:pt>
                <c:pt idx="3">
                  <c:v>0</c:v>
                </c:pt>
                <c:pt idx="4">
                  <c:v>0</c:v>
                </c:pt>
              </c:numCache>
            </c:numRef>
          </c:val>
        </c:ser>
        <c:dLbls>
          <c:showLegendKey val="0"/>
          <c:showVal val="0"/>
          <c:showCatName val="0"/>
          <c:showSerName val="0"/>
          <c:showPercent val="0"/>
          <c:showBubbleSize val="0"/>
        </c:dLbls>
        <c:gapWidth val="40"/>
        <c:axId val="187601280"/>
        <c:axId val="187602816"/>
      </c:barChart>
      <c:catAx>
        <c:axId val="187601280"/>
        <c:scaling>
          <c:orientation val="minMax"/>
        </c:scaling>
        <c:delete val="0"/>
        <c:axPos val="b"/>
        <c:majorTickMark val="out"/>
        <c:minorTickMark val="none"/>
        <c:tickLblPos val="nextTo"/>
        <c:crossAx val="187602816"/>
        <c:crosses val="autoZero"/>
        <c:auto val="1"/>
        <c:lblAlgn val="ctr"/>
        <c:lblOffset val="100"/>
        <c:noMultiLvlLbl val="0"/>
      </c:catAx>
      <c:valAx>
        <c:axId val="187602816"/>
        <c:scaling>
          <c:orientation val="minMax"/>
        </c:scaling>
        <c:delete val="1"/>
        <c:axPos val="l"/>
        <c:numFmt formatCode="0.00" sourceLinked="1"/>
        <c:majorTickMark val="out"/>
        <c:minorTickMark val="none"/>
        <c:tickLblPos val="nextTo"/>
        <c:crossAx val="187601280"/>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Top 5 problemas com maior custo de resolução</a:t>
            </a:r>
          </a:p>
        </c:rich>
      </c:tx>
      <c:layout/>
      <c:overlay val="0"/>
    </c:title>
    <c:autoTitleDeleted val="0"/>
    <c:plotArea>
      <c:layout/>
      <c:barChart>
        <c:barDir val="col"/>
        <c:grouping val="clustered"/>
        <c:varyColors val="0"/>
        <c:ser>
          <c:idx val="0"/>
          <c:order val="0"/>
          <c:tx>
            <c:strRef>
              <c:f>Das_ge!$AC$7</c:f>
              <c:strCache>
                <c:ptCount val="1"/>
                <c:pt idx="0">
                  <c:v>custo</c:v>
                </c:pt>
              </c:strCache>
            </c:strRef>
          </c:tx>
          <c:spPr>
            <a:solidFill>
              <a:schemeClr val="accent1">
                <a:lumMod val="75000"/>
              </a:schemeClr>
            </a:solidFill>
          </c:spPr>
          <c:invertIfNegative val="0"/>
          <c:dPt>
            <c:idx val="1"/>
            <c:invertIfNegative val="0"/>
            <c:bubble3D val="0"/>
            <c:spPr>
              <a:solidFill>
                <a:schemeClr val="accent1">
                  <a:lumMod val="75000"/>
                  <a:alpha val="90000"/>
                </a:schemeClr>
              </a:solidFill>
            </c:spPr>
          </c:dPt>
          <c:dPt>
            <c:idx val="2"/>
            <c:invertIfNegative val="0"/>
            <c:bubble3D val="0"/>
            <c:spPr>
              <a:solidFill>
                <a:schemeClr val="accent1">
                  <a:lumMod val="75000"/>
                  <a:alpha val="80000"/>
                </a:schemeClr>
              </a:solidFill>
            </c:spPr>
          </c:dPt>
          <c:dPt>
            <c:idx val="3"/>
            <c:invertIfNegative val="0"/>
            <c:bubble3D val="0"/>
            <c:spPr>
              <a:solidFill>
                <a:schemeClr val="accent1">
                  <a:lumMod val="75000"/>
                  <a:alpha val="70000"/>
                </a:schemeClr>
              </a:solidFill>
            </c:spPr>
          </c:dPt>
          <c:dPt>
            <c:idx val="4"/>
            <c:invertIfNegative val="0"/>
            <c:bubble3D val="0"/>
            <c:spPr>
              <a:solidFill>
                <a:schemeClr val="accent1">
                  <a:lumMod val="75000"/>
                  <a:alpha val="60000"/>
                </a:schemeClr>
              </a:solidFill>
            </c:spPr>
          </c:dPt>
          <c:dLbls>
            <c:showLegendKey val="0"/>
            <c:showVal val="1"/>
            <c:showCatName val="0"/>
            <c:showSerName val="0"/>
            <c:showPercent val="0"/>
            <c:showBubbleSize val="0"/>
            <c:showLeaderLines val="0"/>
          </c:dLbls>
          <c:cat>
            <c:strRef>
              <c:f>Das_ge!$AD$8:$AD$12</c:f>
              <c:strCache>
                <c:ptCount val="2"/>
                <c:pt idx="0">
                  <c:v>Atraso na entrega de material 1</c:v>
                </c:pt>
                <c:pt idx="1">
                  <c:v>Atraso na entrega de material 2</c:v>
                </c:pt>
              </c:strCache>
            </c:strRef>
          </c:cat>
          <c:val>
            <c:numRef>
              <c:f>Das_ge!$AC$8:$AC$12</c:f>
              <c:numCache>
                <c:formatCode>"R$"\ #,##0.00</c:formatCode>
                <c:ptCount val="5"/>
                <c:pt idx="0">
                  <c:v>5000.0000010000003</c:v>
                </c:pt>
                <c:pt idx="1">
                  <c:v>500.00000199999999</c:v>
                </c:pt>
                <c:pt idx="2">
                  <c:v>0</c:v>
                </c:pt>
                <c:pt idx="3">
                  <c:v>0</c:v>
                </c:pt>
                <c:pt idx="4">
                  <c:v>0</c:v>
                </c:pt>
              </c:numCache>
            </c:numRef>
          </c:val>
        </c:ser>
        <c:dLbls>
          <c:showLegendKey val="0"/>
          <c:showVal val="0"/>
          <c:showCatName val="0"/>
          <c:showSerName val="0"/>
          <c:showPercent val="0"/>
          <c:showBubbleSize val="0"/>
        </c:dLbls>
        <c:gapWidth val="50"/>
        <c:axId val="189189504"/>
        <c:axId val="189191296"/>
      </c:barChart>
      <c:catAx>
        <c:axId val="189189504"/>
        <c:scaling>
          <c:orientation val="minMax"/>
        </c:scaling>
        <c:delete val="0"/>
        <c:axPos val="b"/>
        <c:majorTickMark val="out"/>
        <c:minorTickMark val="none"/>
        <c:tickLblPos val="nextTo"/>
        <c:crossAx val="189191296"/>
        <c:crosses val="autoZero"/>
        <c:auto val="1"/>
        <c:lblAlgn val="ctr"/>
        <c:lblOffset val="100"/>
        <c:noMultiLvlLbl val="0"/>
      </c:catAx>
      <c:valAx>
        <c:axId val="189191296"/>
        <c:scaling>
          <c:orientation val="minMax"/>
        </c:scaling>
        <c:delete val="1"/>
        <c:axPos val="l"/>
        <c:numFmt formatCode="&quot;R$&quot;\ #,##0.00" sourceLinked="1"/>
        <c:majorTickMark val="out"/>
        <c:minorTickMark val="none"/>
        <c:tickLblPos val="nextTo"/>
        <c:crossAx val="189189504"/>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Top 5 ações com mais dias para</a:t>
            </a:r>
            <a:r>
              <a:rPr lang="en-US" sz="1050" b="0" baseline="0"/>
              <a:t> conclusão</a:t>
            </a:r>
            <a:endParaRPr lang="en-US" sz="1050" b="0"/>
          </a:p>
        </c:rich>
      </c:tx>
      <c:layout/>
      <c:overlay val="0"/>
    </c:title>
    <c:autoTitleDeleted val="0"/>
    <c:plotArea>
      <c:layout/>
      <c:barChart>
        <c:barDir val="col"/>
        <c:grouping val="clustered"/>
        <c:varyColors val="0"/>
        <c:ser>
          <c:idx val="0"/>
          <c:order val="0"/>
          <c:tx>
            <c:strRef>
              <c:f>Das_ge!$AG$7</c:f>
              <c:strCache>
                <c:ptCount val="1"/>
                <c:pt idx="0">
                  <c:v>dias de resolução</c:v>
                </c:pt>
              </c:strCache>
            </c:strRef>
          </c:tx>
          <c:spPr>
            <a:solidFill>
              <a:srgbClr val="7030A0"/>
            </a:solidFill>
          </c:spPr>
          <c:invertIfNegative val="0"/>
          <c:dPt>
            <c:idx val="1"/>
            <c:invertIfNegative val="0"/>
            <c:bubble3D val="0"/>
            <c:spPr>
              <a:solidFill>
                <a:srgbClr val="7030A0">
                  <a:alpha val="90000"/>
                </a:srgbClr>
              </a:solidFill>
            </c:spPr>
          </c:dPt>
          <c:dPt>
            <c:idx val="2"/>
            <c:invertIfNegative val="0"/>
            <c:bubble3D val="0"/>
            <c:spPr>
              <a:solidFill>
                <a:srgbClr val="7030A0">
                  <a:alpha val="80000"/>
                </a:srgbClr>
              </a:solidFill>
            </c:spPr>
          </c:dPt>
          <c:dPt>
            <c:idx val="3"/>
            <c:invertIfNegative val="0"/>
            <c:bubble3D val="0"/>
            <c:spPr>
              <a:solidFill>
                <a:srgbClr val="7030A0">
                  <a:alpha val="70000"/>
                </a:srgbClr>
              </a:solidFill>
            </c:spPr>
          </c:dPt>
          <c:dPt>
            <c:idx val="4"/>
            <c:invertIfNegative val="0"/>
            <c:bubble3D val="0"/>
            <c:spPr>
              <a:solidFill>
                <a:srgbClr val="7030A0">
                  <a:alpha val="60000"/>
                </a:srgbClr>
              </a:solidFill>
            </c:spPr>
          </c:dPt>
          <c:cat>
            <c:strRef>
              <c:f>Das_ge!$AH$8:$AH$12</c:f>
              <c:strCache>
                <c:ptCount val="2"/>
                <c:pt idx="0">
                  <c:v>Seguimentar a linha de produção</c:v>
                </c:pt>
                <c:pt idx="1">
                  <c:v>Revisar os processos do financeiro</c:v>
                </c:pt>
              </c:strCache>
            </c:strRef>
          </c:cat>
          <c:val>
            <c:numRef>
              <c:f>Das_ge!$AG$8:$AG$12</c:f>
              <c:numCache>
                <c:formatCode>0</c:formatCode>
                <c:ptCount val="5"/>
                <c:pt idx="0">
                  <c:v>31.000001000000001</c:v>
                </c:pt>
                <c:pt idx="1">
                  <c:v>12.000002</c:v>
                </c:pt>
                <c:pt idx="2">
                  <c:v>0</c:v>
                </c:pt>
                <c:pt idx="3">
                  <c:v>0</c:v>
                </c:pt>
                <c:pt idx="4">
                  <c:v>0</c:v>
                </c:pt>
              </c:numCache>
            </c:numRef>
          </c:val>
        </c:ser>
        <c:dLbls>
          <c:dLblPos val="outEnd"/>
          <c:showLegendKey val="0"/>
          <c:showVal val="1"/>
          <c:showCatName val="0"/>
          <c:showSerName val="0"/>
          <c:showPercent val="0"/>
          <c:showBubbleSize val="0"/>
        </c:dLbls>
        <c:gapWidth val="50"/>
        <c:axId val="189112320"/>
        <c:axId val="189113856"/>
      </c:barChart>
      <c:catAx>
        <c:axId val="189112320"/>
        <c:scaling>
          <c:orientation val="minMax"/>
        </c:scaling>
        <c:delete val="0"/>
        <c:axPos val="b"/>
        <c:majorTickMark val="out"/>
        <c:minorTickMark val="none"/>
        <c:tickLblPos val="nextTo"/>
        <c:txPr>
          <a:bodyPr/>
          <a:lstStyle/>
          <a:p>
            <a:pPr>
              <a:defRPr sz="900"/>
            </a:pPr>
            <a:endParaRPr lang="pt-BR"/>
          </a:p>
        </c:txPr>
        <c:crossAx val="189113856"/>
        <c:crosses val="autoZero"/>
        <c:auto val="1"/>
        <c:lblAlgn val="ctr"/>
        <c:lblOffset val="100"/>
        <c:noMultiLvlLbl val="0"/>
      </c:catAx>
      <c:valAx>
        <c:axId val="189113856"/>
        <c:scaling>
          <c:orientation val="minMax"/>
        </c:scaling>
        <c:delete val="1"/>
        <c:axPos val="l"/>
        <c:numFmt formatCode="0" sourceLinked="1"/>
        <c:majorTickMark val="out"/>
        <c:minorTickMark val="none"/>
        <c:tickLblPos val="nextTo"/>
        <c:crossAx val="189112320"/>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Das_pro!$AB$9</c:f>
              <c:strCache>
                <c:ptCount val="1"/>
                <c:pt idx="0">
                  <c:v>Nota da Gravidade</c:v>
                </c:pt>
              </c:strCache>
            </c:strRef>
          </c:tx>
          <c:invertIfNegative val="0"/>
          <c:dPt>
            <c:idx val="1"/>
            <c:invertIfNegative val="0"/>
            <c:bubble3D val="0"/>
            <c:spPr>
              <a:solidFill>
                <a:srgbClr val="92D050"/>
              </a:solidFill>
            </c:spPr>
          </c:dPt>
          <c:cat>
            <c:strRef>
              <c:f>Das_pro!$AA$10:$AA$11</c:f>
              <c:strCache>
                <c:ptCount val="2"/>
                <c:pt idx="0">
                  <c:v>Otimizar a infraestrutura de empresa</c:v>
                </c:pt>
                <c:pt idx="1">
                  <c:v>Média geral</c:v>
                </c:pt>
              </c:strCache>
            </c:strRef>
          </c:cat>
          <c:val>
            <c:numRef>
              <c:f>Das_pro!$AB$10:$AB$11</c:f>
              <c:numCache>
                <c:formatCode>General</c:formatCode>
                <c:ptCount val="2"/>
                <c:pt idx="0">
                  <c:v>0</c:v>
                </c:pt>
                <c:pt idx="1">
                  <c:v>3</c:v>
                </c:pt>
              </c:numCache>
            </c:numRef>
          </c:val>
        </c:ser>
        <c:dLbls>
          <c:dLblPos val="outEnd"/>
          <c:showLegendKey val="0"/>
          <c:showVal val="1"/>
          <c:showCatName val="0"/>
          <c:showSerName val="0"/>
          <c:showPercent val="0"/>
          <c:showBubbleSize val="0"/>
        </c:dLbls>
        <c:gapWidth val="20"/>
        <c:axId val="189278464"/>
        <c:axId val="189284352"/>
      </c:barChart>
      <c:catAx>
        <c:axId val="189278464"/>
        <c:scaling>
          <c:orientation val="minMax"/>
        </c:scaling>
        <c:delete val="0"/>
        <c:axPos val="b"/>
        <c:majorTickMark val="out"/>
        <c:minorTickMark val="none"/>
        <c:tickLblPos val="nextTo"/>
        <c:txPr>
          <a:bodyPr/>
          <a:lstStyle/>
          <a:p>
            <a:pPr>
              <a:defRPr sz="900"/>
            </a:pPr>
            <a:endParaRPr lang="pt-BR"/>
          </a:p>
        </c:txPr>
        <c:crossAx val="189284352"/>
        <c:crosses val="autoZero"/>
        <c:auto val="1"/>
        <c:lblAlgn val="ctr"/>
        <c:lblOffset val="100"/>
        <c:noMultiLvlLbl val="0"/>
      </c:catAx>
      <c:valAx>
        <c:axId val="189284352"/>
        <c:scaling>
          <c:orientation val="minMax"/>
        </c:scaling>
        <c:delete val="1"/>
        <c:axPos val="l"/>
        <c:numFmt formatCode="General" sourceLinked="1"/>
        <c:majorTickMark val="out"/>
        <c:minorTickMark val="none"/>
        <c:tickLblPos val="nextTo"/>
        <c:crossAx val="189278464"/>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Das_pro!$AC$9</c:f>
              <c:strCache>
                <c:ptCount val="1"/>
                <c:pt idx="0">
                  <c:v>Nota da Urgência</c:v>
                </c:pt>
              </c:strCache>
            </c:strRef>
          </c:tx>
          <c:invertIfNegative val="0"/>
          <c:dPt>
            <c:idx val="1"/>
            <c:invertIfNegative val="0"/>
            <c:bubble3D val="0"/>
            <c:spPr>
              <a:solidFill>
                <a:srgbClr val="92D050"/>
              </a:solidFill>
            </c:spPr>
          </c:dPt>
          <c:cat>
            <c:strRef>
              <c:f>Das_pro!$AA$10:$AA$11</c:f>
              <c:strCache>
                <c:ptCount val="2"/>
                <c:pt idx="0">
                  <c:v>Otimizar a infraestrutura de empresa</c:v>
                </c:pt>
                <c:pt idx="1">
                  <c:v>Média geral</c:v>
                </c:pt>
              </c:strCache>
            </c:strRef>
          </c:cat>
          <c:val>
            <c:numRef>
              <c:f>Das_pro!$AC$10:$AC$11</c:f>
              <c:numCache>
                <c:formatCode>General</c:formatCode>
                <c:ptCount val="2"/>
                <c:pt idx="0">
                  <c:v>0</c:v>
                </c:pt>
                <c:pt idx="1">
                  <c:v>3</c:v>
                </c:pt>
              </c:numCache>
            </c:numRef>
          </c:val>
        </c:ser>
        <c:dLbls>
          <c:dLblPos val="outEnd"/>
          <c:showLegendKey val="0"/>
          <c:showVal val="1"/>
          <c:showCatName val="0"/>
          <c:showSerName val="0"/>
          <c:showPercent val="0"/>
          <c:showBubbleSize val="0"/>
        </c:dLbls>
        <c:gapWidth val="20"/>
        <c:axId val="189563648"/>
        <c:axId val="189565184"/>
      </c:barChart>
      <c:catAx>
        <c:axId val="189563648"/>
        <c:scaling>
          <c:orientation val="minMax"/>
        </c:scaling>
        <c:delete val="0"/>
        <c:axPos val="b"/>
        <c:majorTickMark val="out"/>
        <c:minorTickMark val="none"/>
        <c:tickLblPos val="nextTo"/>
        <c:txPr>
          <a:bodyPr/>
          <a:lstStyle/>
          <a:p>
            <a:pPr>
              <a:defRPr sz="900"/>
            </a:pPr>
            <a:endParaRPr lang="pt-BR"/>
          </a:p>
        </c:txPr>
        <c:crossAx val="189565184"/>
        <c:crosses val="autoZero"/>
        <c:auto val="1"/>
        <c:lblAlgn val="ctr"/>
        <c:lblOffset val="100"/>
        <c:noMultiLvlLbl val="0"/>
      </c:catAx>
      <c:valAx>
        <c:axId val="189565184"/>
        <c:scaling>
          <c:orientation val="minMax"/>
        </c:scaling>
        <c:delete val="1"/>
        <c:axPos val="l"/>
        <c:numFmt formatCode="General" sourceLinked="1"/>
        <c:majorTickMark val="out"/>
        <c:minorTickMark val="none"/>
        <c:tickLblPos val="nextTo"/>
        <c:crossAx val="189563648"/>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Das_pro!$AD$9</c:f>
              <c:strCache>
                <c:ptCount val="1"/>
                <c:pt idx="0">
                  <c:v>Nota da Tendência</c:v>
                </c:pt>
              </c:strCache>
            </c:strRef>
          </c:tx>
          <c:invertIfNegative val="0"/>
          <c:dPt>
            <c:idx val="1"/>
            <c:invertIfNegative val="0"/>
            <c:bubble3D val="0"/>
            <c:spPr>
              <a:solidFill>
                <a:srgbClr val="92D050"/>
              </a:solidFill>
            </c:spPr>
          </c:dPt>
          <c:cat>
            <c:strRef>
              <c:f>Das_pro!$AA$10:$AA$11</c:f>
              <c:strCache>
                <c:ptCount val="2"/>
                <c:pt idx="0">
                  <c:v>Otimizar a infraestrutura de empresa</c:v>
                </c:pt>
                <c:pt idx="1">
                  <c:v>Média geral</c:v>
                </c:pt>
              </c:strCache>
            </c:strRef>
          </c:cat>
          <c:val>
            <c:numRef>
              <c:f>Das_pro!$AD$10:$AD$11</c:f>
              <c:numCache>
                <c:formatCode>General</c:formatCode>
                <c:ptCount val="2"/>
                <c:pt idx="0">
                  <c:v>0</c:v>
                </c:pt>
                <c:pt idx="1">
                  <c:v>3</c:v>
                </c:pt>
              </c:numCache>
            </c:numRef>
          </c:val>
        </c:ser>
        <c:dLbls>
          <c:dLblPos val="outEnd"/>
          <c:showLegendKey val="0"/>
          <c:showVal val="1"/>
          <c:showCatName val="0"/>
          <c:showSerName val="0"/>
          <c:showPercent val="0"/>
          <c:showBubbleSize val="0"/>
        </c:dLbls>
        <c:gapWidth val="20"/>
        <c:axId val="189340288"/>
        <c:axId val="189346176"/>
      </c:barChart>
      <c:catAx>
        <c:axId val="189340288"/>
        <c:scaling>
          <c:orientation val="minMax"/>
        </c:scaling>
        <c:delete val="0"/>
        <c:axPos val="b"/>
        <c:majorTickMark val="out"/>
        <c:minorTickMark val="none"/>
        <c:tickLblPos val="nextTo"/>
        <c:txPr>
          <a:bodyPr/>
          <a:lstStyle/>
          <a:p>
            <a:pPr>
              <a:defRPr sz="900"/>
            </a:pPr>
            <a:endParaRPr lang="pt-BR"/>
          </a:p>
        </c:txPr>
        <c:crossAx val="189346176"/>
        <c:crosses val="autoZero"/>
        <c:auto val="1"/>
        <c:lblAlgn val="ctr"/>
        <c:lblOffset val="100"/>
        <c:noMultiLvlLbl val="0"/>
      </c:catAx>
      <c:valAx>
        <c:axId val="189346176"/>
        <c:scaling>
          <c:orientation val="minMax"/>
        </c:scaling>
        <c:delete val="1"/>
        <c:axPos val="l"/>
        <c:numFmt formatCode="General" sourceLinked="1"/>
        <c:majorTickMark val="out"/>
        <c:minorTickMark val="none"/>
        <c:tickLblPos val="nextTo"/>
        <c:crossAx val="189340288"/>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Das_pro!$AE$9</c:f>
              <c:strCache>
                <c:ptCount val="1"/>
                <c:pt idx="0">
                  <c:v>Nota da Criticidade</c:v>
                </c:pt>
              </c:strCache>
            </c:strRef>
          </c:tx>
          <c:invertIfNegative val="0"/>
          <c:dPt>
            <c:idx val="1"/>
            <c:invertIfNegative val="0"/>
            <c:bubble3D val="0"/>
            <c:spPr>
              <a:solidFill>
                <a:srgbClr val="92D050"/>
              </a:solidFill>
            </c:spPr>
          </c:dPt>
          <c:cat>
            <c:strRef>
              <c:f>Das_pro!$AA$10:$AA$11</c:f>
              <c:strCache>
                <c:ptCount val="2"/>
                <c:pt idx="0">
                  <c:v>Otimizar a infraestrutura de empresa</c:v>
                </c:pt>
                <c:pt idx="1">
                  <c:v>Média geral</c:v>
                </c:pt>
              </c:strCache>
            </c:strRef>
          </c:cat>
          <c:val>
            <c:numRef>
              <c:f>Das_pro!$AE$10:$AE$11</c:f>
              <c:numCache>
                <c:formatCode>General</c:formatCode>
                <c:ptCount val="2"/>
                <c:pt idx="0" formatCode="0">
                  <c:v>0</c:v>
                </c:pt>
                <c:pt idx="1">
                  <c:v>3</c:v>
                </c:pt>
              </c:numCache>
            </c:numRef>
          </c:val>
        </c:ser>
        <c:dLbls>
          <c:dLblPos val="outEnd"/>
          <c:showLegendKey val="0"/>
          <c:showVal val="1"/>
          <c:showCatName val="0"/>
          <c:showSerName val="0"/>
          <c:showPercent val="0"/>
          <c:showBubbleSize val="0"/>
        </c:dLbls>
        <c:gapWidth val="20"/>
        <c:axId val="189395712"/>
        <c:axId val="189397248"/>
      </c:barChart>
      <c:catAx>
        <c:axId val="189395712"/>
        <c:scaling>
          <c:orientation val="minMax"/>
        </c:scaling>
        <c:delete val="0"/>
        <c:axPos val="b"/>
        <c:majorTickMark val="out"/>
        <c:minorTickMark val="none"/>
        <c:tickLblPos val="nextTo"/>
        <c:txPr>
          <a:bodyPr/>
          <a:lstStyle/>
          <a:p>
            <a:pPr>
              <a:defRPr sz="900"/>
            </a:pPr>
            <a:endParaRPr lang="pt-BR"/>
          </a:p>
        </c:txPr>
        <c:crossAx val="189397248"/>
        <c:crosses val="autoZero"/>
        <c:auto val="1"/>
        <c:lblAlgn val="ctr"/>
        <c:lblOffset val="100"/>
        <c:noMultiLvlLbl val="0"/>
      </c:catAx>
      <c:valAx>
        <c:axId val="189397248"/>
        <c:scaling>
          <c:orientation val="minMax"/>
        </c:scaling>
        <c:delete val="1"/>
        <c:axPos val="l"/>
        <c:numFmt formatCode="0" sourceLinked="1"/>
        <c:majorTickMark val="out"/>
        <c:minorTickMark val="none"/>
        <c:tickLblPos val="nextTo"/>
        <c:crossAx val="189395712"/>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Das_pro!$AF$9</c:f>
              <c:strCache>
                <c:ptCount val="1"/>
                <c:pt idx="0">
                  <c:v>Pontuação Final</c:v>
                </c:pt>
              </c:strCache>
            </c:strRef>
          </c:tx>
          <c:invertIfNegative val="0"/>
          <c:dPt>
            <c:idx val="1"/>
            <c:invertIfNegative val="0"/>
            <c:bubble3D val="0"/>
            <c:spPr>
              <a:solidFill>
                <a:srgbClr val="92D050"/>
              </a:solidFill>
            </c:spPr>
          </c:dPt>
          <c:cat>
            <c:strRef>
              <c:f>Das_pro!$AA$10:$AA$11</c:f>
              <c:strCache>
                <c:ptCount val="2"/>
                <c:pt idx="0">
                  <c:v>Otimizar a infraestrutura de empresa</c:v>
                </c:pt>
                <c:pt idx="1">
                  <c:v>Média geral</c:v>
                </c:pt>
              </c:strCache>
            </c:strRef>
          </c:cat>
          <c:val>
            <c:numRef>
              <c:f>Das_pro!$AF$10:$AF$11</c:f>
              <c:numCache>
                <c:formatCode>General</c:formatCode>
                <c:ptCount val="2"/>
                <c:pt idx="0" formatCode="0">
                  <c:v>0</c:v>
                </c:pt>
                <c:pt idx="1">
                  <c:v>63</c:v>
                </c:pt>
              </c:numCache>
            </c:numRef>
          </c:val>
        </c:ser>
        <c:dLbls>
          <c:dLblPos val="outEnd"/>
          <c:showLegendKey val="0"/>
          <c:showVal val="1"/>
          <c:showCatName val="0"/>
          <c:showSerName val="0"/>
          <c:showPercent val="0"/>
          <c:showBubbleSize val="0"/>
        </c:dLbls>
        <c:gapWidth val="20"/>
        <c:axId val="189409920"/>
        <c:axId val="189432192"/>
      </c:barChart>
      <c:catAx>
        <c:axId val="189409920"/>
        <c:scaling>
          <c:orientation val="minMax"/>
        </c:scaling>
        <c:delete val="0"/>
        <c:axPos val="b"/>
        <c:majorTickMark val="out"/>
        <c:minorTickMark val="none"/>
        <c:tickLblPos val="nextTo"/>
        <c:txPr>
          <a:bodyPr/>
          <a:lstStyle/>
          <a:p>
            <a:pPr>
              <a:defRPr sz="900"/>
            </a:pPr>
            <a:endParaRPr lang="pt-BR"/>
          </a:p>
        </c:txPr>
        <c:crossAx val="189432192"/>
        <c:crosses val="autoZero"/>
        <c:auto val="1"/>
        <c:lblAlgn val="ctr"/>
        <c:lblOffset val="100"/>
        <c:noMultiLvlLbl val="0"/>
      </c:catAx>
      <c:valAx>
        <c:axId val="189432192"/>
        <c:scaling>
          <c:orientation val="minMax"/>
        </c:scaling>
        <c:delete val="1"/>
        <c:axPos val="l"/>
        <c:numFmt formatCode="0" sourceLinked="1"/>
        <c:majorTickMark val="out"/>
        <c:minorTickMark val="none"/>
        <c:tickLblPos val="nextTo"/>
        <c:crossAx val="189409920"/>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100" b="0">
              <a:solidFill>
                <a:sysClr val="windowText" lastClr="000000"/>
              </a:solidFill>
            </a:defRPr>
          </a:pPr>
          <a:endParaRPr lang="pt-BR"/>
        </a:p>
      </c:txPr>
    </c:title>
    <c:autoTitleDeleted val="0"/>
    <c:plotArea>
      <c:layout/>
      <c:barChart>
        <c:barDir val="col"/>
        <c:grouping val="clustered"/>
        <c:varyColors val="0"/>
        <c:ser>
          <c:idx val="0"/>
          <c:order val="0"/>
          <c:tx>
            <c:v>URGÊNCIA</c:v>
          </c:tx>
          <c:invertIfNegative val="0"/>
          <c:dPt>
            <c:idx val="0"/>
            <c:invertIfNegative val="0"/>
            <c:bubble3D val="0"/>
            <c:spPr>
              <a:solidFill>
                <a:schemeClr val="bg1">
                  <a:lumMod val="85000"/>
                </a:schemeClr>
              </a:solidFill>
            </c:spPr>
          </c:dPt>
          <c:dPt>
            <c:idx val="1"/>
            <c:invertIfNegative val="0"/>
            <c:bubble3D val="0"/>
            <c:spPr>
              <a:solidFill>
                <a:srgbClr val="98CCCC"/>
              </a:solidFill>
            </c:spPr>
          </c:dPt>
          <c:dPt>
            <c:idx val="2"/>
            <c:invertIfNegative val="0"/>
            <c:bubble3D val="0"/>
            <c:spPr>
              <a:solidFill>
                <a:srgbClr val="99CC99"/>
              </a:solidFill>
            </c:spPr>
          </c:dPt>
          <c:dPt>
            <c:idx val="3"/>
            <c:invertIfNegative val="0"/>
            <c:bubble3D val="0"/>
            <c:spPr>
              <a:solidFill>
                <a:srgbClr val="FF9966"/>
              </a:solidFill>
            </c:spPr>
          </c:dPt>
          <c:dPt>
            <c:idx val="4"/>
            <c:invertIfNegative val="0"/>
            <c:bubble3D val="0"/>
            <c:spPr>
              <a:solidFill>
                <a:srgbClr val="FF6666"/>
              </a:solidFill>
            </c:spPr>
          </c:dPt>
          <c:dLbls>
            <c:spPr>
              <a:noFill/>
              <a:ln w="25400">
                <a:noFill/>
              </a:ln>
            </c:spPr>
            <c:dLblPos val="outEnd"/>
            <c:showLegendKey val="0"/>
            <c:showVal val="1"/>
            <c:showCatName val="0"/>
            <c:showSerName val="0"/>
            <c:showPercent val="0"/>
            <c:showBubbleSize val="0"/>
            <c:showLeaderLines val="0"/>
          </c:dLbls>
          <c:cat>
            <c:strRef>
              <c:f>Gra!$Z$15:$Z$19</c:f>
              <c:strCache>
                <c:ptCount val="5"/>
                <c:pt idx="0">
                  <c:v>Nível - 1</c:v>
                </c:pt>
                <c:pt idx="1">
                  <c:v>Nível - 2</c:v>
                </c:pt>
                <c:pt idx="2">
                  <c:v>Nível - 3</c:v>
                </c:pt>
                <c:pt idx="3">
                  <c:v>Nível - 4</c:v>
                </c:pt>
                <c:pt idx="4">
                  <c:v>Nível - 5</c:v>
                </c:pt>
              </c:strCache>
            </c:strRef>
          </c:cat>
          <c:val>
            <c:numRef>
              <c:f>Gra!$Y$15:$Y$19</c:f>
              <c:numCache>
                <c:formatCode>General</c:formatCode>
                <c:ptCount val="5"/>
                <c:pt idx="0">
                  <c:v>1</c:v>
                </c:pt>
                <c:pt idx="1">
                  <c:v>0</c:v>
                </c:pt>
                <c:pt idx="2">
                  <c:v>0</c:v>
                </c:pt>
                <c:pt idx="3">
                  <c:v>0</c:v>
                </c:pt>
                <c:pt idx="4">
                  <c:v>0</c:v>
                </c:pt>
              </c:numCache>
            </c:numRef>
          </c:val>
        </c:ser>
        <c:dLbls>
          <c:showLegendKey val="0"/>
          <c:showVal val="0"/>
          <c:showCatName val="0"/>
          <c:showSerName val="0"/>
          <c:showPercent val="0"/>
          <c:showBubbleSize val="0"/>
        </c:dLbls>
        <c:gapWidth val="50"/>
        <c:overlap val="-27"/>
        <c:axId val="187202560"/>
        <c:axId val="187204352"/>
      </c:barChart>
      <c:catAx>
        <c:axId val="18720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87204352"/>
        <c:crosses val="autoZero"/>
        <c:auto val="1"/>
        <c:lblAlgn val="ctr"/>
        <c:lblOffset val="100"/>
        <c:noMultiLvlLbl val="0"/>
      </c:catAx>
      <c:valAx>
        <c:axId val="187204352"/>
        <c:scaling>
          <c:orientation val="minMax"/>
        </c:scaling>
        <c:delete val="1"/>
        <c:axPos val="l"/>
        <c:numFmt formatCode="General" sourceLinked="1"/>
        <c:majorTickMark val="out"/>
        <c:minorTickMark val="none"/>
        <c:tickLblPos val="nextTo"/>
        <c:crossAx val="1872025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100" b="0">
              <a:solidFill>
                <a:sysClr val="windowText" lastClr="000000"/>
              </a:solidFill>
            </a:defRPr>
          </a:pPr>
          <a:endParaRPr lang="pt-BR"/>
        </a:p>
      </c:txPr>
    </c:title>
    <c:autoTitleDeleted val="0"/>
    <c:plotArea>
      <c:layout/>
      <c:barChart>
        <c:barDir val="col"/>
        <c:grouping val="clustered"/>
        <c:varyColors val="0"/>
        <c:ser>
          <c:idx val="0"/>
          <c:order val="0"/>
          <c:tx>
            <c:v>GRAVIDADE</c:v>
          </c:tx>
          <c:invertIfNegative val="0"/>
          <c:dPt>
            <c:idx val="0"/>
            <c:invertIfNegative val="0"/>
            <c:bubble3D val="0"/>
            <c:spPr>
              <a:solidFill>
                <a:schemeClr val="bg1">
                  <a:lumMod val="85000"/>
                </a:schemeClr>
              </a:solidFill>
            </c:spPr>
          </c:dPt>
          <c:dPt>
            <c:idx val="1"/>
            <c:invertIfNegative val="0"/>
            <c:bubble3D val="0"/>
            <c:spPr>
              <a:solidFill>
                <a:srgbClr val="98CCCC"/>
              </a:solidFill>
            </c:spPr>
          </c:dPt>
          <c:dPt>
            <c:idx val="2"/>
            <c:invertIfNegative val="0"/>
            <c:bubble3D val="0"/>
            <c:spPr>
              <a:solidFill>
                <a:srgbClr val="99CC99"/>
              </a:solidFill>
            </c:spPr>
          </c:dPt>
          <c:dPt>
            <c:idx val="3"/>
            <c:invertIfNegative val="0"/>
            <c:bubble3D val="0"/>
            <c:spPr>
              <a:solidFill>
                <a:srgbClr val="FF9966"/>
              </a:solidFill>
            </c:spPr>
          </c:dPt>
          <c:dPt>
            <c:idx val="4"/>
            <c:invertIfNegative val="0"/>
            <c:bubble3D val="0"/>
            <c:spPr>
              <a:solidFill>
                <a:srgbClr val="FF6666"/>
              </a:solidFill>
            </c:spPr>
          </c:dPt>
          <c:dLbls>
            <c:spPr>
              <a:noFill/>
              <a:ln w="25400">
                <a:noFill/>
              </a:ln>
            </c:spPr>
            <c:dLblPos val="outEnd"/>
            <c:showLegendKey val="0"/>
            <c:showVal val="1"/>
            <c:showCatName val="0"/>
            <c:showSerName val="0"/>
            <c:showPercent val="0"/>
            <c:showBubbleSize val="0"/>
            <c:showLeaderLines val="0"/>
          </c:dLbls>
          <c:cat>
            <c:strRef>
              <c:f>Gra!$X$15:$X$19</c:f>
              <c:strCache>
                <c:ptCount val="5"/>
                <c:pt idx="0">
                  <c:v>Nível - 1</c:v>
                </c:pt>
                <c:pt idx="1">
                  <c:v>Nível - 2</c:v>
                </c:pt>
                <c:pt idx="2">
                  <c:v>Nível - 3</c:v>
                </c:pt>
                <c:pt idx="3">
                  <c:v>Nível - 4</c:v>
                </c:pt>
                <c:pt idx="4">
                  <c:v>Nível - 5</c:v>
                </c:pt>
              </c:strCache>
            </c:strRef>
          </c:cat>
          <c:val>
            <c:numRef>
              <c:f>Gra!$W$15:$W$19</c:f>
              <c:numCache>
                <c:formatCode>General</c:formatCode>
                <c:ptCount val="5"/>
                <c:pt idx="0">
                  <c:v>1</c:v>
                </c:pt>
                <c:pt idx="1">
                  <c:v>0</c:v>
                </c:pt>
                <c:pt idx="2">
                  <c:v>0</c:v>
                </c:pt>
                <c:pt idx="3">
                  <c:v>0</c:v>
                </c:pt>
                <c:pt idx="4">
                  <c:v>0</c:v>
                </c:pt>
              </c:numCache>
            </c:numRef>
          </c:val>
        </c:ser>
        <c:dLbls>
          <c:showLegendKey val="0"/>
          <c:showVal val="0"/>
          <c:showCatName val="0"/>
          <c:showSerName val="0"/>
          <c:showPercent val="0"/>
          <c:showBubbleSize val="0"/>
        </c:dLbls>
        <c:gapWidth val="50"/>
        <c:overlap val="-27"/>
        <c:axId val="187697792"/>
        <c:axId val="187699584"/>
      </c:barChart>
      <c:catAx>
        <c:axId val="187697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87699584"/>
        <c:crosses val="autoZero"/>
        <c:auto val="1"/>
        <c:lblAlgn val="ctr"/>
        <c:lblOffset val="100"/>
        <c:noMultiLvlLbl val="0"/>
      </c:catAx>
      <c:valAx>
        <c:axId val="187699584"/>
        <c:scaling>
          <c:orientation val="minMax"/>
        </c:scaling>
        <c:delete val="1"/>
        <c:axPos val="l"/>
        <c:numFmt formatCode="General" sourceLinked="1"/>
        <c:majorTickMark val="out"/>
        <c:minorTickMark val="none"/>
        <c:tickLblPos val="nextTo"/>
        <c:crossAx val="1876977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100" b="0">
              <a:solidFill>
                <a:sysClr val="windowText" lastClr="000000"/>
              </a:solidFill>
            </a:defRPr>
          </a:pPr>
          <a:endParaRPr lang="pt-BR"/>
        </a:p>
      </c:txPr>
    </c:title>
    <c:autoTitleDeleted val="0"/>
    <c:plotArea>
      <c:layout/>
      <c:barChart>
        <c:barDir val="col"/>
        <c:grouping val="clustered"/>
        <c:varyColors val="0"/>
        <c:ser>
          <c:idx val="0"/>
          <c:order val="0"/>
          <c:tx>
            <c:v>TENDÊNCIA</c:v>
          </c:tx>
          <c:invertIfNegative val="0"/>
          <c:dPt>
            <c:idx val="0"/>
            <c:invertIfNegative val="0"/>
            <c:bubble3D val="0"/>
            <c:spPr>
              <a:solidFill>
                <a:schemeClr val="bg1">
                  <a:lumMod val="85000"/>
                </a:schemeClr>
              </a:solidFill>
            </c:spPr>
          </c:dPt>
          <c:dPt>
            <c:idx val="1"/>
            <c:invertIfNegative val="0"/>
            <c:bubble3D val="0"/>
            <c:spPr>
              <a:solidFill>
                <a:srgbClr val="98CCCC"/>
              </a:solidFill>
            </c:spPr>
          </c:dPt>
          <c:dPt>
            <c:idx val="2"/>
            <c:invertIfNegative val="0"/>
            <c:bubble3D val="0"/>
            <c:spPr>
              <a:solidFill>
                <a:srgbClr val="99CC99"/>
              </a:solidFill>
            </c:spPr>
          </c:dPt>
          <c:dPt>
            <c:idx val="3"/>
            <c:invertIfNegative val="0"/>
            <c:bubble3D val="0"/>
            <c:spPr>
              <a:solidFill>
                <a:srgbClr val="FF9966"/>
              </a:solidFill>
            </c:spPr>
          </c:dPt>
          <c:dPt>
            <c:idx val="4"/>
            <c:invertIfNegative val="0"/>
            <c:bubble3D val="0"/>
            <c:spPr>
              <a:solidFill>
                <a:srgbClr val="FF6666"/>
              </a:solidFill>
            </c:spPr>
          </c:dPt>
          <c:dLbls>
            <c:spPr>
              <a:noFill/>
              <a:ln w="25400">
                <a:noFill/>
              </a:ln>
            </c:spPr>
            <c:dLblPos val="outEnd"/>
            <c:showLegendKey val="0"/>
            <c:showVal val="1"/>
            <c:showCatName val="0"/>
            <c:showSerName val="0"/>
            <c:showPercent val="0"/>
            <c:showBubbleSize val="0"/>
            <c:showLeaderLines val="0"/>
          </c:dLbls>
          <c:cat>
            <c:strRef>
              <c:f>Gra!$AB$15:$AB$19</c:f>
              <c:strCache>
                <c:ptCount val="5"/>
                <c:pt idx="0">
                  <c:v>Nível - 1</c:v>
                </c:pt>
                <c:pt idx="1">
                  <c:v>Nível - 2</c:v>
                </c:pt>
                <c:pt idx="2">
                  <c:v>Nível - 3</c:v>
                </c:pt>
                <c:pt idx="3">
                  <c:v>Nível - 4</c:v>
                </c:pt>
                <c:pt idx="4">
                  <c:v>Nível - 5</c:v>
                </c:pt>
              </c:strCache>
            </c:strRef>
          </c:cat>
          <c:val>
            <c:numRef>
              <c:f>Gra!$AA$15:$AA$19</c:f>
              <c:numCache>
                <c:formatCode>General</c:formatCode>
                <c:ptCount val="5"/>
                <c:pt idx="0">
                  <c:v>1</c:v>
                </c:pt>
                <c:pt idx="1">
                  <c:v>0</c:v>
                </c:pt>
                <c:pt idx="2">
                  <c:v>0</c:v>
                </c:pt>
                <c:pt idx="3">
                  <c:v>0</c:v>
                </c:pt>
                <c:pt idx="4">
                  <c:v>0</c:v>
                </c:pt>
              </c:numCache>
            </c:numRef>
          </c:val>
        </c:ser>
        <c:dLbls>
          <c:showLegendKey val="0"/>
          <c:showVal val="0"/>
          <c:showCatName val="0"/>
          <c:showSerName val="0"/>
          <c:showPercent val="0"/>
          <c:showBubbleSize val="0"/>
        </c:dLbls>
        <c:gapWidth val="50"/>
        <c:overlap val="-27"/>
        <c:axId val="187738368"/>
        <c:axId val="187740160"/>
      </c:barChart>
      <c:catAx>
        <c:axId val="18773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87740160"/>
        <c:crosses val="autoZero"/>
        <c:auto val="1"/>
        <c:lblAlgn val="ctr"/>
        <c:lblOffset val="100"/>
        <c:noMultiLvlLbl val="0"/>
      </c:catAx>
      <c:valAx>
        <c:axId val="187740160"/>
        <c:scaling>
          <c:orientation val="minMax"/>
        </c:scaling>
        <c:delete val="1"/>
        <c:axPos val="l"/>
        <c:numFmt formatCode="General" sourceLinked="1"/>
        <c:majorTickMark val="out"/>
        <c:minorTickMark val="none"/>
        <c:tickLblPos val="nextTo"/>
        <c:crossAx val="1877383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100" b="0"/>
          </a:pPr>
          <a:endParaRPr lang="pt-BR"/>
        </a:p>
      </c:txPr>
    </c:title>
    <c:autoTitleDeleted val="0"/>
    <c:plotArea>
      <c:layout/>
      <c:pieChart>
        <c:varyColors val="1"/>
        <c:ser>
          <c:idx val="0"/>
          <c:order val="0"/>
          <c:tx>
            <c:v>NÍVEL CRITICO</c:v>
          </c:tx>
          <c:spPr>
            <a:ln cap="flat"/>
          </c:spPr>
          <c:dPt>
            <c:idx val="0"/>
            <c:bubble3D val="0"/>
            <c:spPr>
              <a:solidFill>
                <a:schemeClr val="bg1">
                  <a:lumMod val="85000"/>
                </a:schemeClr>
              </a:solidFill>
              <a:ln w="19050" cap="flat">
                <a:solidFill>
                  <a:schemeClr val="lt1"/>
                </a:solidFill>
              </a:ln>
              <a:effectLst/>
            </c:spPr>
          </c:dPt>
          <c:dPt>
            <c:idx val="1"/>
            <c:bubble3D val="0"/>
            <c:spPr>
              <a:solidFill>
                <a:schemeClr val="accent5">
                  <a:lumMod val="60000"/>
                  <a:lumOff val="40000"/>
                </a:schemeClr>
              </a:solidFill>
              <a:ln w="19050" cap="flat">
                <a:solidFill>
                  <a:schemeClr val="lt1"/>
                </a:solidFill>
              </a:ln>
              <a:effectLst/>
            </c:spPr>
          </c:dPt>
          <c:dPt>
            <c:idx val="2"/>
            <c:bubble3D val="0"/>
            <c:spPr>
              <a:solidFill>
                <a:schemeClr val="accent3"/>
              </a:solidFill>
              <a:ln w="19050" cap="flat">
                <a:solidFill>
                  <a:schemeClr val="lt1"/>
                </a:solidFill>
              </a:ln>
              <a:effectLst/>
            </c:spPr>
          </c:dPt>
          <c:dPt>
            <c:idx val="3"/>
            <c:bubble3D val="0"/>
            <c:spPr>
              <a:solidFill>
                <a:srgbClr val="F8A45E"/>
              </a:solidFill>
              <a:ln w="19050" cap="flat">
                <a:solidFill>
                  <a:schemeClr val="lt1"/>
                </a:solidFill>
              </a:ln>
              <a:effectLst/>
            </c:spPr>
          </c:dPt>
          <c:dPt>
            <c:idx val="4"/>
            <c:bubble3D val="0"/>
            <c:spPr>
              <a:solidFill>
                <a:srgbClr val="FF6666"/>
              </a:solidFill>
              <a:ln w="19050" cap="flat">
                <a:solidFill>
                  <a:schemeClr val="lt1"/>
                </a:solidFill>
              </a:ln>
              <a:effectLst/>
            </c:spPr>
          </c:dPt>
          <c:dLbls>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dLbls>
          <c:cat>
            <c:strRef>
              <c:f>Gra!$AD$8:$AD$12</c:f>
              <c:strCache>
                <c:ptCount val="5"/>
                <c:pt idx="0">
                  <c:v>Nível - 1</c:v>
                </c:pt>
                <c:pt idx="1">
                  <c:v>Nível - 2</c:v>
                </c:pt>
                <c:pt idx="2">
                  <c:v>Nível - 3</c:v>
                </c:pt>
                <c:pt idx="3">
                  <c:v>Nível - 4</c:v>
                </c:pt>
                <c:pt idx="4">
                  <c:v>Nível - 5</c:v>
                </c:pt>
              </c:strCache>
            </c:strRef>
          </c:cat>
          <c:val>
            <c:numRef>
              <c:f>Gra!$AE$8:$AE$12</c:f>
              <c:numCache>
                <c:formatCode>0.00</c:formatCode>
                <c:ptCount val="5"/>
                <c:pt idx="0">
                  <c:v>1.0000009999999999</c:v>
                </c:pt>
                <c:pt idx="1">
                  <c:v>1.9999999999999999E-6</c:v>
                </c:pt>
                <c:pt idx="2">
                  <c:v>3.0000000000000001E-6</c:v>
                </c:pt>
                <c:pt idx="3">
                  <c:v>3.9999999999999998E-6</c:v>
                </c:pt>
                <c:pt idx="4">
                  <c:v>1.000005</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legend>
      <c:legendPos val="r"/>
      <c:layout/>
      <c:overlay val="0"/>
      <c:spPr>
        <a:noFill/>
        <a:ln w="25400">
          <a:noFill/>
        </a:ln>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100" b="0"/>
          </a:pPr>
          <a:endParaRPr lang="pt-BR"/>
        </a:p>
      </c:txPr>
    </c:title>
    <c:autoTitleDeleted val="0"/>
    <c:plotArea>
      <c:layout/>
      <c:barChart>
        <c:barDir val="col"/>
        <c:grouping val="clustered"/>
        <c:varyColors val="0"/>
        <c:ser>
          <c:idx val="0"/>
          <c:order val="0"/>
          <c:tx>
            <c:strRef>
              <c:f>Gra!$V$22</c:f>
              <c:strCache>
                <c:ptCount val="1"/>
                <c:pt idx="0">
                  <c:v>VIABILIDADE DAS AÇÕES</c:v>
                </c:pt>
              </c:strCache>
            </c:strRef>
          </c:tx>
          <c:spPr>
            <a:solidFill>
              <a:schemeClr val="accent1">
                <a:lumMod val="60000"/>
                <a:lumOff val="40000"/>
              </a:schemeClr>
            </a:solidFill>
          </c:spPr>
          <c:invertIfNegative val="0"/>
          <c:dPt>
            <c:idx val="0"/>
            <c:invertIfNegative val="0"/>
            <c:bubble3D val="0"/>
            <c:spPr>
              <a:solidFill>
                <a:srgbClr val="A6D86E"/>
              </a:solidFill>
            </c:spPr>
          </c:dPt>
          <c:dPt>
            <c:idx val="1"/>
            <c:invertIfNegative val="0"/>
            <c:bubble3D val="0"/>
            <c:spPr>
              <a:solidFill>
                <a:srgbClr val="FF6666"/>
              </a:solidFill>
            </c:spPr>
          </c:dPt>
          <c:dPt>
            <c:idx val="2"/>
            <c:invertIfNegative val="0"/>
            <c:bubble3D val="0"/>
            <c:spPr>
              <a:solidFill>
                <a:srgbClr val="F8A45E"/>
              </a:solidFill>
            </c:spPr>
          </c:dPt>
          <c:dLbls>
            <c:txPr>
              <a:bodyPr/>
              <a:lstStyle/>
              <a:p>
                <a:pPr>
                  <a:defRPr b="0">
                    <a:solidFill>
                      <a:sysClr val="windowText" lastClr="000000"/>
                    </a:solidFill>
                  </a:defRPr>
                </a:pPr>
                <a:endParaRPr lang="pt-BR"/>
              </a:p>
            </c:txPr>
            <c:dLblPos val="outEnd"/>
            <c:showLegendKey val="0"/>
            <c:showVal val="1"/>
            <c:showCatName val="0"/>
            <c:showSerName val="0"/>
            <c:showPercent val="0"/>
            <c:showBubbleSize val="0"/>
            <c:showLeaderLines val="0"/>
          </c:dLbls>
          <c:cat>
            <c:strRef>
              <c:f>Gra!$W$23:$W$25</c:f>
              <c:strCache>
                <c:ptCount val="3"/>
                <c:pt idx="0">
                  <c:v>Viável</c:v>
                </c:pt>
                <c:pt idx="1">
                  <c:v>Inviável</c:v>
                </c:pt>
                <c:pt idx="2">
                  <c:v>Revisar</c:v>
                </c:pt>
              </c:strCache>
            </c:strRef>
          </c:cat>
          <c:val>
            <c:numRef>
              <c:f>Gra!$V$23:$V$25</c:f>
              <c:numCache>
                <c:formatCode>General</c:formatCode>
                <c:ptCount val="3"/>
                <c:pt idx="0">
                  <c:v>1</c:v>
                </c:pt>
                <c:pt idx="1">
                  <c:v>1</c:v>
                </c:pt>
                <c:pt idx="2">
                  <c:v>0</c:v>
                </c:pt>
              </c:numCache>
            </c:numRef>
          </c:val>
        </c:ser>
        <c:dLbls>
          <c:dLblPos val="ctr"/>
          <c:showLegendKey val="0"/>
          <c:showVal val="1"/>
          <c:showCatName val="0"/>
          <c:showSerName val="0"/>
          <c:showPercent val="0"/>
          <c:showBubbleSize val="0"/>
        </c:dLbls>
        <c:gapWidth val="50"/>
        <c:axId val="187802752"/>
        <c:axId val="187810944"/>
      </c:barChart>
      <c:catAx>
        <c:axId val="187802752"/>
        <c:scaling>
          <c:orientation val="minMax"/>
        </c:scaling>
        <c:delete val="0"/>
        <c:axPos val="b"/>
        <c:majorTickMark val="out"/>
        <c:minorTickMark val="none"/>
        <c:tickLblPos val="nextTo"/>
        <c:txPr>
          <a:bodyPr/>
          <a:lstStyle/>
          <a:p>
            <a:pPr>
              <a:defRPr>
                <a:solidFill>
                  <a:schemeClr val="tx1">
                    <a:lumMod val="65000"/>
                    <a:lumOff val="35000"/>
                  </a:schemeClr>
                </a:solidFill>
              </a:defRPr>
            </a:pPr>
            <a:endParaRPr lang="pt-BR"/>
          </a:p>
        </c:txPr>
        <c:crossAx val="187810944"/>
        <c:crosses val="autoZero"/>
        <c:auto val="1"/>
        <c:lblAlgn val="ctr"/>
        <c:lblOffset val="100"/>
        <c:noMultiLvlLbl val="0"/>
      </c:catAx>
      <c:valAx>
        <c:axId val="187810944"/>
        <c:scaling>
          <c:orientation val="minMax"/>
        </c:scaling>
        <c:delete val="1"/>
        <c:axPos val="l"/>
        <c:numFmt formatCode="General" sourceLinked="1"/>
        <c:majorTickMark val="out"/>
        <c:minorTickMark val="none"/>
        <c:tickLblPos val="nextTo"/>
        <c:crossAx val="187802752"/>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100" b="0"/>
          </a:pPr>
          <a:endParaRPr lang="pt-BR"/>
        </a:p>
      </c:txPr>
    </c:title>
    <c:autoTitleDeleted val="0"/>
    <c:plotArea>
      <c:layout/>
      <c:barChart>
        <c:barDir val="col"/>
        <c:grouping val="clustered"/>
        <c:varyColors val="0"/>
        <c:ser>
          <c:idx val="0"/>
          <c:order val="0"/>
          <c:tx>
            <c:strRef>
              <c:f>Gra!$Y$22</c:f>
              <c:strCache>
                <c:ptCount val="1"/>
                <c:pt idx="0">
                  <c:v>PLANO DE AÇÃO</c:v>
                </c:pt>
              </c:strCache>
            </c:strRef>
          </c:tx>
          <c:invertIfNegative val="0"/>
          <c:dPt>
            <c:idx val="0"/>
            <c:invertIfNegative val="0"/>
            <c:bubble3D val="0"/>
            <c:spPr>
              <a:solidFill>
                <a:srgbClr val="A6D86E"/>
              </a:solidFill>
            </c:spPr>
          </c:dPt>
          <c:dPt>
            <c:idx val="1"/>
            <c:invertIfNegative val="0"/>
            <c:bubble3D val="0"/>
            <c:spPr>
              <a:solidFill>
                <a:srgbClr val="FF6666"/>
              </a:solidFill>
            </c:spPr>
          </c:dPt>
          <c:dPt>
            <c:idx val="2"/>
            <c:invertIfNegative val="0"/>
            <c:bubble3D val="0"/>
            <c:spPr>
              <a:solidFill>
                <a:srgbClr val="F8A45E"/>
              </a:solidFill>
            </c:spPr>
          </c:dPt>
          <c:cat>
            <c:strRef>
              <c:f>Gra!$Z$23:$Z$25</c:f>
              <c:strCache>
                <c:ptCount val="3"/>
                <c:pt idx="0">
                  <c:v>Concluído</c:v>
                </c:pt>
                <c:pt idx="1">
                  <c:v>Não Concluído</c:v>
                </c:pt>
                <c:pt idx="2">
                  <c:v>Em Andamento</c:v>
                </c:pt>
              </c:strCache>
            </c:strRef>
          </c:cat>
          <c:val>
            <c:numRef>
              <c:f>Gra!$Y$23:$Y$25</c:f>
              <c:numCache>
                <c:formatCode>General</c:formatCode>
                <c:ptCount val="3"/>
                <c:pt idx="0">
                  <c:v>1</c:v>
                </c:pt>
                <c:pt idx="1">
                  <c:v>0</c:v>
                </c:pt>
                <c:pt idx="2">
                  <c:v>1</c:v>
                </c:pt>
              </c:numCache>
            </c:numRef>
          </c:val>
        </c:ser>
        <c:dLbls>
          <c:dLblPos val="outEnd"/>
          <c:showLegendKey val="0"/>
          <c:showVal val="1"/>
          <c:showCatName val="0"/>
          <c:showSerName val="0"/>
          <c:showPercent val="0"/>
          <c:showBubbleSize val="0"/>
        </c:dLbls>
        <c:gapWidth val="50"/>
        <c:axId val="187853440"/>
        <c:axId val="187867520"/>
      </c:barChart>
      <c:catAx>
        <c:axId val="187853440"/>
        <c:scaling>
          <c:orientation val="minMax"/>
        </c:scaling>
        <c:delete val="0"/>
        <c:axPos val="b"/>
        <c:majorTickMark val="out"/>
        <c:minorTickMark val="none"/>
        <c:tickLblPos val="nextTo"/>
        <c:txPr>
          <a:bodyPr/>
          <a:lstStyle/>
          <a:p>
            <a:pPr>
              <a:defRPr>
                <a:solidFill>
                  <a:schemeClr val="tx1">
                    <a:lumMod val="75000"/>
                    <a:lumOff val="25000"/>
                  </a:schemeClr>
                </a:solidFill>
              </a:defRPr>
            </a:pPr>
            <a:endParaRPr lang="pt-BR"/>
          </a:p>
        </c:txPr>
        <c:crossAx val="187867520"/>
        <c:crosses val="autoZero"/>
        <c:auto val="1"/>
        <c:lblAlgn val="ctr"/>
        <c:lblOffset val="100"/>
        <c:noMultiLvlLbl val="0"/>
      </c:catAx>
      <c:valAx>
        <c:axId val="187867520"/>
        <c:scaling>
          <c:orientation val="minMax"/>
        </c:scaling>
        <c:delete val="1"/>
        <c:axPos val="l"/>
        <c:numFmt formatCode="General" sourceLinked="1"/>
        <c:majorTickMark val="out"/>
        <c:minorTickMark val="none"/>
        <c:tickLblPos val="nextTo"/>
        <c:crossAx val="187853440"/>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100" b="0"/>
          </a:pPr>
          <a:endParaRPr lang="pt-BR"/>
        </a:p>
      </c:txPr>
    </c:title>
    <c:autoTitleDeleted val="0"/>
    <c:plotArea>
      <c:layout/>
      <c:pieChart>
        <c:varyColors val="1"/>
        <c:ser>
          <c:idx val="0"/>
          <c:order val="0"/>
          <c:tx>
            <c:strRef>
              <c:f>Gra!$Y$22</c:f>
              <c:strCache>
                <c:ptCount val="1"/>
                <c:pt idx="0">
                  <c:v>PLANO DE AÇÃO</c:v>
                </c:pt>
              </c:strCache>
            </c:strRef>
          </c:tx>
          <c:spPr>
            <a:ln w="19050">
              <a:solidFill>
                <a:schemeClr val="lt1">
                  <a:shade val="95000"/>
                  <a:satMod val="105000"/>
                </a:schemeClr>
              </a:solidFill>
            </a:ln>
          </c:spPr>
          <c:dPt>
            <c:idx val="0"/>
            <c:bubble3D val="0"/>
            <c:spPr>
              <a:solidFill>
                <a:srgbClr val="A6D86E"/>
              </a:solidFill>
              <a:ln w="19050">
                <a:solidFill>
                  <a:schemeClr val="lt1">
                    <a:shade val="95000"/>
                    <a:satMod val="105000"/>
                  </a:schemeClr>
                </a:solidFill>
              </a:ln>
            </c:spPr>
          </c:dPt>
          <c:dPt>
            <c:idx val="1"/>
            <c:bubble3D val="0"/>
            <c:spPr>
              <a:solidFill>
                <a:srgbClr val="FF6666"/>
              </a:solidFill>
              <a:ln w="19050">
                <a:solidFill>
                  <a:schemeClr val="lt1">
                    <a:shade val="95000"/>
                    <a:satMod val="105000"/>
                  </a:schemeClr>
                </a:solidFill>
              </a:ln>
            </c:spPr>
          </c:dPt>
          <c:dPt>
            <c:idx val="2"/>
            <c:bubble3D val="0"/>
            <c:spPr>
              <a:solidFill>
                <a:srgbClr val="F8A45E"/>
              </a:solidFill>
              <a:ln w="19050">
                <a:solidFill>
                  <a:schemeClr val="lt1">
                    <a:shade val="95000"/>
                    <a:satMod val="105000"/>
                  </a:schemeClr>
                </a:solidFill>
              </a:ln>
            </c:spPr>
          </c:dPt>
          <c:dLbls>
            <c:dLblPos val="bestFit"/>
            <c:showLegendKey val="0"/>
            <c:showVal val="0"/>
            <c:showCatName val="0"/>
            <c:showSerName val="0"/>
            <c:showPercent val="1"/>
            <c:showBubbleSize val="0"/>
            <c:showLeaderLines val="1"/>
          </c:dLbls>
          <c:cat>
            <c:strRef>
              <c:f>Gra!$Z$23:$Z$25</c:f>
              <c:strCache>
                <c:ptCount val="3"/>
                <c:pt idx="0">
                  <c:v>Concluído</c:v>
                </c:pt>
                <c:pt idx="1">
                  <c:v>Não Concluído</c:v>
                </c:pt>
                <c:pt idx="2">
                  <c:v>Em Andamento</c:v>
                </c:pt>
              </c:strCache>
            </c:strRef>
          </c:cat>
          <c:val>
            <c:numRef>
              <c:f>Gra!$Y$23:$Y$25</c:f>
              <c:numCache>
                <c:formatCode>General</c:formatCode>
                <c:ptCount val="3"/>
                <c:pt idx="0">
                  <c:v>1</c:v>
                </c:pt>
                <c:pt idx="1">
                  <c:v>0</c:v>
                </c:pt>
                <c:pt idx="2">
                  <c:v>1</c:v>
                </c:pt>
              </c:numCache>
            </c:numRef>
          </c:val>
        </c:ser>
        <c:dLbls>
          <c:dLblPos val="bestFit"/>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100" b="0"/>
          </a:pPr>
          <a:endParaRPr lang="pt-BR"/>
        </a:p>
      </c:txPr>
    </c:title>
    <c:autoTitleDeleted val="0"/>
    <c:plotArea>
      <c:layout/>
      <c:pieChart>
        <c:varyColors val="1"/>
        <c:ser>
          <c:idx val="0"/>
          <c:order val="0"/>
          <c:tx>
            <c:strRef>
              <c:f>Gra!$V$22</c:f>
              <c:strCache>
                <c:ptCount val="1"/>
                <c:pt idx="0">
                  <c:v>VIABILIDADE DAS AÇÕES</c:v>
                </c:pt>
              </c:strCache>
            </c:strRef>
          </c:tx>
          <c:spPr>
            <a:solidFill>
              <a:schemeClr val="accent1">
                <a:lumMod val="60000"/>
                <a:lumOff val="40000"/>
              </a:schemeClr>
            </a:solidFill>
            <a:ln w="19050">
              <a:solidFill>
                <a:schemeClr val="bg1"/>
              </a:solidFill>
            </a:ln>
          </c:spPr>
          <c:dPt>
            <c:idx val="0"/>
            <c:bubble3D val="0"/>
            <c:spPr>
              <a:solidFill>
                <a:srgbClr val="A6D86E"/>
              </a:solidFill>
              <a:ln w="19050">
                <a:solidFill>
                  <a:schemeClr val="bg1"/>
                </a:solidFill>
              </a:ln>
            </c:spPr>
          </c:dPt>
          <c:dPt>
            <c:idx val="1"/>
            <c:bubble3D val="0"/>
            <c:spPr>
              <a:solidFill>
                <a:srgbClr val="FF6666"/>
              </a:solidFill>
              <a:ln w="19050">
                <a:solidFill>
                  <a:schemeClr val="bg1"/>
                </a:solidFill>
              </a:ln>
            </c:spPr>
          </c:dPt>
          <c:dPt>
            <c:idx val="2"/>
            <c:bubble3D val="0"/>
            <c:spPr>
              <a:solidFill>
                <a:srgbClr val="F8A45E"/>
              </a:solidFill>
              <a:ln w="19050">
                <a:solidFill>
                  <a:schemeClr val="bg1"/>
                </a:solidFill>
              </a:ln>
            </c:spPr>
          </c:dPt>
          <c:dLbls>
            <c:txPr>
              <a:bodyPr/>
              <a:lstStyle/>
              <a:p>
                <a:pPr>
                  <a:defRPr b="0">
                    <a:solidFill>
                      <a:sysClr val="windowText" lastClr="000000"/>
                    </a:solidFill>
                  </a:defRPr>
                </a:pPr>
                <a:endParaRPr lang="pt-BR"/>
              </a:p>
            </c:txPr>
            <c:dLblPos val="bestFit"/>
            <c:showLegendKey val="0"/>
            <c:showVal val="0"/>
            <c:showCatName val="0"/>
            <c:showSerName val="0"/>
            <c:showPercent val="1"/>
            <c:showBubbleSize val="0"/>
            <c:showLeaderLines val="1"/>
          </c:dLbls>
          <c:cat>
            <c:strRef>
              <c:f>Gra!$W$23:$W$25</c:f>
              <c:strCache>
                <c:ptCount val="3"/>
                <c:pt idx="0">
                  <c:v>Viável</c:v>
                </c:pt>
                <c:pt idx="1">
                  <c:v>Inviável</c:v>
                </c:pt>
                <c:pt idx="2">
                  <c:v>Revisar</c:v>
                </c:pt>
              </c:strCache>
            </c:strRef>
          </c:cat>
          <c:val>
            <c:numRef>
              <c:f>Gra!$V$23:$V$25</c:f>
              <c:numCache>
                <c:formatCode>General</c:formatCode>
                <c:ptCount val="3"/>
                <c:pt idx="0">
                  <c:v>1</c:v>
                </c:pt>
                <c:pt idx="1">
                  <c:v>1</c:v>
                </c:pt>
                <c:pt idx="2">
                  <c:v>0</c:v>
                </c:pt>
              </c:numCache>
            </c:numRef>
          </c:val>
        </c:ser>
        <c:dLbls>
          <c:dLblPos val="bestFit"/>
          <c:showLegendKey val="0"/>
          <c:showVal val="1"/>
          <c:showCatName val="0"/>
          <c:showSerName val="0"/>
          <c:showPercent val="0"/>
          <c:showBubbleSize val="0"/>
          <c:showLeaderLines val="1"/>
        </c:dLbls>
        <c:firstSliceAng val="0"/>
      </c:pieChart>
    </c:plotArea>
    <c:legend>
      <c:legendPos val="r"/>
      <c:overlay val="0"/>
      <c:txPr>
        <a:bodyPr/>
        <a:lstStyle/>
        <a:p>
          <a:pPr>
            <a:defRPr sz="10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Das_ge!A1"/><Relationship Id="rId3" Type="http://schemas.openxmlformats.org/officeDocument/2006/relationships/hyperlink" Target="#Ran!A1"/><Relationship Id="rId7" Type="http://schemas.openxmlformats.org/officeDocument/2006/relationships/hyperlink" Target="#Ale!A1"/><Relationship Id="rId2" Type="http://schemas.openxmlformats.org/officeDocument/2006/relationships/hyperlink" Target="#Pro!A1"/><Relationship Id="rId1" Type="http://schemas.openxmlformats.org/officeDocument/2006/relationships/image" Target="../media/image1.jpg"/><Relationship Id="rId6" Type="http://schemas.openxmlformats.org/officeDocument/2006/relationships/hyperlink" Target="#Gra!A1"/><Relationship Id="rId5" Type="http://schemas.openxmlformats.org/officeDocument/2006/relationships/hyperlink" Target="#Ana!A1"/><Relationship Id="rId4" Type="http://schemas.openxmlformats.org/officeDocument/2006/relationships/hyperlink" Target="#Pla!A1"/><Relationship Id="rId9" Type="http://schemas.openxmlformats.org/officeDocument/2006/relationships/hyperlink" Target="#Ini!A1"/></Relationships>
</file>

<file path=xl/drawings/_rels/drawing10.xml.rels><?xml version="1.0" encoding="UTF-8" standalone="yes"?>
<Relationships xmlns="http://schemas.openxmlformats.org/package/2006/relationships"><Relationship Id="rId8" Type="http://schemas.openxmlformats.org/officeDocument/2006/relationships/hyperlink" Target="#Das_ge!A1"/><Relationship Id="rId3" Type="http://schemas.openxmlformats.org/officeDocument/2006/relationships/hyperlink" Target="#Ran!A1"/><Relationship Id="rId7" Type="http://schemas.openxmlformats.org/officeDocument/2006/relationships/hyperlink" Target="#Ale!A1"/><Relationship Id="rId2" Type="http://schemas.openxmlformats.org/officeDocument/2006/relationships/hyperlink" Target="#Pro!A1"/><Relationship Id="rId1" Type="http://schemas.openxmlformats.org/officeDocument/2006/relationships/image" Target="../media/image1.jpg"/><Relationship Id="rId6" Type="http://schemas.openxmlformats.org/officeDocument/2006/relationships/hyperlink" Target="#Gra!A1"/><Relationship Id="rId5" Type="http://schemas.openxmlformats.org/officeDocument/2006/relationships/hyperlink" Target="#Ana!A1"/><Relationship Id="rId10" Type="http://schemas.openxmlformats.org/officeDocument/2006/relationships/hyperlink" Target="#D&#250;vidas!A1"/><Relationship Id="rId4" Type="http://schemas.openxmlformats.org/officeDocument/2006/relationships/hyperlink" Target="#Pla!A1"/><Relationship Id="rId9" Type="http://schemas.openxmlformats.org/officeDocument/2006/relationships/hyperlink" Target="#Ini!A1"/></Relationships>
</file>

<file path=xl/drawings/_rels/drawing2.xml.rels><?xml version="1.0" encoding="UTF-8" standalone="yes"?>
<Relationships xmlns="http://schemas.openxmlformats.org/package/2006/relationships"><Relationship Id="rId8" Type="http://schemas.openxmlformats.org/officeDocument/2006/relationships/hyperlink" Target="#Das_ge!A1"/><Relationship Id="rId3" Type="http://schemas.openxmlformats.org/officeDocument/2006/relationships/hyperlink" Target="#Ran!A1"/><Relationship Id="rId7" Type="http://schemas.openxmlformats.org/officeDocument/2006/relationships/hyperlink" Target="#Ale!A1"/><Relationship Id="rId2" Type="http://schemas.openxmlformats.org/officeDocument/2006/relationships/hyperlink" Target="#Pro!A1"/><Relationship Id="rId1" Type="http://schemas.openxmlformats.org/officeDocument/2006/relationships/image" Target="../media/image1.jpg"/><Relationship Id="rId6" Type="http://schemas.openxmlformats.org/officeDocument/2006/relationships/hyperlink" Target="#Gra!A1"/><Relationship Id="rId5" Type="http://schemas.openxmlformats.org/officeDocument/2006/relationships/hyperlink" Target="#Ana!A1"/><Relationship Id="rId4" Type="http://schemas.openxmlformats.org/officeDocument/2006/relationships/hyperlink" Target="#Pla!A1"/><Relationship Id="rId9" Type="http://schemas.openxmlformats.org/officeDocument/2006/relationships/hyperlink" Target="#Ini!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hyperlink" Target="#Pla!A1"/><Relationship Id="rId18" Type="http://schemas.openxmlformats.org/officeDocument/2006/relationships/hyperlink" Target="#Ini!A1"/><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an!A1"/><Relationship Id="rId17" Type="http://schemas.openxmlformats.org/officeDocument/2006/relationships/hyperlink" Target="#Das_ge!A1"/><Relationship Id="rId2" Type="http://schemas.openxmlformats.org/officeDocument/2006/relationships/chart" Target="../charts/chart2.xml"/><Relationship Id="rId16" Type="http://schemas.openxmlformats.org/officeDocument/2006/relationships/hyperlink" Target="#Ale!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Pro!A1"/><Relationship Id="rId5" Type="http://schemas.openxmlformats.org/officeDocument/2006/relationships/chart" Target="../charts/chart5.xml"/><Relationship Id="rId15" Type="http://schemas.openxmlformats.org/officeDocument/2006/relationships/hyperlink" Target="#Gra!A1"/><Relationship Id="rId10"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hyperlink" Target="#Ana!A1"/></Relationships>
</file>

<file path=xl/drawings/_rels/drawing4.xml.rels><?xml version="1.0" encoding="UTF-8" standalone="yes"?>
<Relationships xmlns="http://schemas.openxmlformats.org/package/2006/relationships"><Relationship Id="rId8" Type="http://schemas.openxmlformats.org/officeDocument/2006/relationships/hyperlink" Target="#Das_ge!A1"/><Relationship Id="rId3" Type="http://schemas.openxmlformats.org/officeDocument/2006/relationships/hyperlink" Target="#Ran!A1"/><Relationship Id="rId7" Type="http://schemas.openxmlformats.org/officeDocument/2006/relationships/hyperlink" Target="#Ale!A1"/><Relationship Id="rId2" Type="http://schemas.openxmlformats.org/officeDocument/2006/relationships/hyperlink" Target="#Pro!A1"/><Relationship Id="rId1" Type="http://schemas.openxmlformats.org/officeDocument/2006/relationships/image" Target="../media/image1.jpg"/><Relationship Id="rId6" Type="http://schemas.openxmlformats.org/officeDocument/2006/relationships/hyperlink" Target="#Gra!A1"/><Relationship Id="rId5" Type="http://schemas.openxmlformats.org/officeDocument/2006/relationships/hyperlink" Target="#Ana!A1"/><Relationship Id="rId4" Type="http://schemas.openxmlformats.org/officeDocument/2006/relationships/hyperlink" Target="#Pla!A1"/><Relationship Id="rId9" Type="http://schemas.openxmlformats.org/officeDocument/2006/relationships/hyperlink" Target="#Ini!A1"/></Relationships>
</file>

<file path=xl/drawings/_rels/drawing5.xml.rels><?xml version="1.0" encoding="UTF-8" standalone="yes"?>
<Relationships xmlns="http://schemas.openxmlformats.org/package/2006/relationships"><Relationship Id="rId8" Type="http://schemas.openxmlformats.org/officeDocument/2006/relationships/hyperlink" Target="#Das_ge!A1"/><Relationship Id="rId3" Type="http://schemas.openxmlformats.org/officeDocument/2006/relationships/hyperlink" Target="#Ran!A1"/><Relationship Id="rId7" Type="http://schemas.openxmlformats.org/officeDocument/2006/relationships/hyperlink" Target="#Ale!A1"/><Relationship Id="rId2" Type="http://schemas.openxmlformats.org/officeDocument/2006/relationships/hyperlink" Target="#Pro!A1"/><Relationship Id="rId1" Type="http://schemas.openxmlformats.org/officeDocument/2006/relationships/image" Target="../media/image1.jpg"/><Relationship Id="rId6" Type="http://schemas.openxmlformats.org/officeDocument/2006/relationships/hyperlink" Target="#Gra!A1"/><Relationship Id="rId5" Type="http://schemas.openxmlformats.org/officeDocument/2006/relationships/hyperlink" Target="#Ana!A1"/><Relationship Id="rId4" Type="http://schemas.openxmlformats.org/officeDocument/2006/relationships/hyperlink" Target="#Pla!A1"/><Relationship Id="rId9" Type="http://schemas.openxmlformats.org/officeDocument/2006/relationships/hyperlink" Target="#Ini!A1"/></Relationships>
</file>

<file path=xl/drawings/_rels/drawing6.xml.rels><?xml version="1.0" encoding="UTF-8" standalone="yes"?>
<Relationships xmlns="http://schemas.openxmlformats.org/package/2006/relationships"><Relationship Id="rId8" Type="http://schemas.openxmlformats.org/officeDocument/2006/relationships/hyperlink" Target="#Ale!A1"/><Relationship Id="rId3" Type="http://schemas.openxmlformats.org/officeDocument/2006/relationships/hyperlink" Target="#Pro!A1"/><Relationship Id="rId7" Type="http://schemas.openxmlformats.org/officeDocument/2006/relationships/hyperlink" Target="#Gra!A1"/><Relationship Id="rId2" Type="http://schemas.openxmlformats.org/officeDocument/2006/relationships/image" Target="../media/image1.jpg"/><Relationship Id="rId1" Type="http://schemas.openxmlformats.org/officeDocument/2006/relationships/image" Target="../media/image2.png"/><Relationship Id="rId6" Type="http://schemas.openxmlformats.org/officeDocument/2006/relationships/hyperlink" Target="#Ana!A1"/><Relationship Id="rId5" Type="http://schemas.openxmlformats.org/officeDocument/2006/relationships/hyperlink" Target="#Pla!A1"/><Relationship Id="rId10" Type="http://schemas.openxmlformats.org/officeDocument/2006/relationships/hyperlink" Target="#Ini!A1"/><Relationship Id="rId4" Type="http://schemas.openxmlformats.org/officeDocument/2006/relationships/hyperlink" Target="#Ran!A1"/><Relationship Id="rId9" Type="http://schemas.openxmlformats.org/officeDocument/2006/relationships/hyperlink" Target="#Das_ge!A1"/></Relationships>
</file>

<file path=xl/drawings/_rels/drawing7.xml.rels><?xml version="1.0" encoding="UTF-8" standalone="yes"?>
<Relationships xmlns="http://schemas.openxmlformats.org/package/2006/relationships"><Relationship Id="rId8" Type="http://schemas.openxmlformats.org/officeDocument/2006/relationships/hyperlink" Target="#Ana!A1"/><Relationship Id="rId13" Type="http://schemas.openxmlformats.org/officeDocument/2006/relationships/hyperlink" Target="#Das_pro!A1"/><Relationship Id="rId3" Type="http://schemas.openxmlformats.org/officeDocument/2006/relationships/chart" Target="../charts/chart12.xml"/><Relationship Id="rId7" Type="http://schemas.openxmlformats.org/officeDocument/2006/relationships/hyperlink" Target="#Pla!A1"/><Relationship Id="rId12" Type="http://schemas.openxmlformats.org/officeDocument/2006/relationships/hyperlink" Target="#Ini!A1"/><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hyperlink" Target="#Ran!A1"/><Relationship Id="rId11" Type="http://schemas.openxmlformats.org/officeDocument/2006/relationships/hyperlink" Target="#Das_ge!A1"/><Relationship Id="rId5" Type="http://schemas.openxmlformats.org/officeDocument/2006/relationships/hyperlink" Target="#Pro!A1"/><Relationship Id="rId10" Type="http://schemas.openxmlformats.org/officeDocument/2006/relationships/hyperlink" Target="#Ale!A1"/><Relationship Id="rId4" Type="http://schemas.openxmlformats.org/officeDocument/2006/relationships/image" Target="../media/image1.jpg"/><Relationship Id="rId9" Type="http://schemas.openxmlformats.org/officeDocument/2006/relationships/hyperlink" Target="#Gra!A1"/></Relationships>
</file>

<file path=xl/drawings/_rels/drawing8.xml.rels><?xml version="1.0" encoding="UTF-8" standalone="yes"?>
<Relationships xmlns="http://schemas.openxmlformats.org/package/2006/relationships"><Relationship Id="rId8" Type="http://schemas.openxmlformats.org/officeDocument/2006/relationships/hyperlink" Target="#Pla!A1"/><Relationship Id="rId13" Type="http://schemas.openxmlformats.org/officeDocument/2006/relationships/hyperlink" Target="#Ini!A1"/><Relationship Id="rId3" Type="http://schemas.openxmlformats.org/officeDocument/2006/relationships/chart" Target="../charts/chart15.xml"/><Relationship Id="rId7" Type="http://schemas.openxmlformats.org/officeDocument/2006/relationships/hyperlink" Target="#Ran!A1"/><Relationship Id="rId12" Type="http://schemas.openxmlformats.org/officeDocument/2006/relationships/hyperlink" Target="#Das_ge!A1"/><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hyperlink" Target="#Pro!A1"/><Relationship Id="rId11" Type="http://schemas.openxmlformats.org/officeDocument/2006/relationships/hyperlink" Target="#Ale!A1"/><Relationship Id="rId5" Type="http://schemas.openxmlformats.org/officeDocument/2006/relationships/chart" Target="../charts/chart17.xml"/><Relationship Id="rId15" Type="http://schemas.openxmlformats.org/officeDocument/2006/relationships/hyperlink" Target="#Das_pro!A1"/><Relationship Id="rId10" Type="http://schemas.openxmlformats.org/officeDocument/2006/relationships/hyperlink" Target="#Gra!A1"/><Relationship Id="rId4" Type="http://schemas.openxmlformats.org/officeDocument/2006/relationships/chart" Target="../charts/chart16.xml"/><Relationship Id="rId9" Type="http://schemas.openxmlformats.org/officeDocument/2006/relationships/hyperlink" Target="#Ana!A1"/><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https://www.youtube.com/watch?v=9ZQaEdiVIw0&amp;list=PLrfhJOPFAvcsD0yM-cJXlmQVkV0Xs59wl&amp;index=8" TargetMode="External"/><Relationship Id="rId13" Type="http://schemas.openxmlformats.org/officeDocument/2006/relationships/hyperlink" Target="#Gra!A1"/><Relationship Id="rId18" Type="http://schemas.openxmlformats.org/officeDocument/2006/relationships/hyperlink" Target="#D&#250;vidas!A1"/><Relationship Id="rId3" Type="http://schemas.openxmlformats.org/officeDocument/2006/relationships/hyperlink" Target="https://www.youtube.com/watch?v=asicbsy8r_w&amp;list=PLrfhJOPFAvcsD0yM-cJXlmQVkV0Xs59wl&amp;index=3" TargetMode="External"/><Relationship Id="rId7" Type="http://schemas.openxmlformats.org/officeDocument/2006/relationships/hyperlink" Target="https://www.youtube.com/watch?v=VH-cTRfLgt4&amp;list=PLrfhJOPFAvcsD0yM-cJXlmQVkV0Xs59wl&amp;index=7" TargetMode="External"/><Relationship Id="rId12" Type="http://schemas.openxmlformats.org/officeDocument/2006/relationships/hyperlink" Target="#Ana!A1"/><Relationship Id="rId17" Type="http://schemas.openxmlformats.org/officeDocument/2006/relationships/image" Target="../media/image1.jpg"/><Relationship Id="rId2" Type="http://schemas.openxmlformats.org/officeDocument/2006/relationships/image" Target="../media/image3.png"/><Relationship Id="rId16" Type="http://schemas.openxmlformats.org/officeDocument/2006/relationships/hyperlink" Target="#Ini!A1"/><Relationship Id="rId1" Type="http://schemas.openxmlformats.org/officeDocument/2006/relationships/hyperlink" Target="https://www.youtube.com/watch?v=X5T1YPwezWg&amp;list=PLrfhJOPFAvcsD0yM-cJXlmQVkV0Xs59wl&amp;index=2" TargetMode="External"/><Relationship Id="rId6" Type="http://schemas.openxmlformats.org/officeDocument/2006/relationships/hyperlink" Target="https://www.youtube.com/watch?v=eZXx5di9Avc&amp;list=PLrfhJOPFAvcsD0yM-cJXlmQVkV0Xs59wl&amp;index=6" TargetMode="External"/><Relationship Id="rId11" Type="http://schemas.openxmlformats.org/officeDocument/2006/relationships/hyperlink" Target="#Pla!A1"/><Relationship Id="rId5" Type="http://schemas.openxmlformats.org/officeDocument/2006/relationships/hyperlink" Target="https://www.youtube.com/watch?v=Wxl-JAZs-tY&amp;list=PLrfhJOPFAvcsD0yM-cJXlmQVkV0Xs59wl&amp;index=5" TargetMode="External"/><Relationship Id="rId15" Type="http://schemas.openxmlformats.org/officeDocument/2006/relationships/hyperlink" Target="#Das_ge!A1"/><Relationship Id="rId10" Type="http://schemas.openxmlformats.org/officeDocument/2006/relationships/hyperlink" Target="#Ran!A1"/><Relationship Id="rId4" Type="http://schemas.openxmlformats.org/officeDocument/2006/relationships/hyperlink" Target="https://www.youtube.com/watch?v=6jmV57FX7ys&amp;list=PLrfhJOPFAvcsD0yM-cJXlmQVkV0Xs59wl&amp;index=4" TargetMode="External"/><Relationship Id="rId9" Type="http://schemas.openxmlformats.org/officeDocument/2006/relationships/hyperlink" Target="#Pro!A1"/><Relationship Id="rId14" Type="http://schemas.openxmlformats.org/officeDocument/2006/relationships/hyperlink" Target="#Ale!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589813</xdr:colOff>
      <xdr:row>1</xdr:row>
      <xdr:rowOff>15000</xdr:rowOff>
    </xdr:to>
    <xdr:pic>
      <xdr:nvPicPr>
        <xdr:cNvPr id="2" name="Imagem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2</xdr:col>
      <xdr:colOff>1990721</xdr:colOff>
      <xdr:row>0</xdr:row>
      <xdr:rowOff>0</xdr:rowOff>
    </xdr:from>
    <xdr:to>
      <xdr:col>2</xdr:col>
      <xdr:colOff>2962721</xdr:colOff>
      <xdr:row>1</xdr:row>
      <xdr:rowOff>15000</xdr:rowOff>
    </xdr:to>
    <xdr:sp macro="" textlink="">
      <xdr:nvSpPr>
        <xdr:cNvPr id="3" name="Retângulo 2">
          <a:hlinkClick xmlns:r="http://schemas.openxmlformats.org/officeDocument/2006/relationships" r:id="rId2"/>
        </xdr:cNvPr>
        <xdr:cNvSpPr/>
      </xdr:nvSpPr>
      <xdr:spPr>
        <a:xfrm>
          <a:off x="261937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PROBLEMAS</a:t>
          </a:r>
        </a:p>
      </xdr:txBody>
    </xdr:sp>
    <xdr:clientData/>
  </xdr:twoCellAnchor>
  <xdr:twoCellAnchor editAs="absolute">
    <xdr:from>
      <xdr:col>2</xdr:col>
      <xdr:colOff>3019421</xdr:colOff>
      <xdr:row>0</xdr:row>
      <xdr:rowOff>0</xdr:rowOff>
    </xdr:from>
    <xdr:to>
      <xdr:col>3</xdr:col>
      <xdr:colOff>771971</xdr:colOff>
      <xdr:row>1</xdr:row>
      <xdr:rowOff>15000</xdr:rowOff>
    </xdr:to>
    <xdr:sp macro="" textlink="">
      <xdr:nvSpPr>
        <xdr:cNvPr id="4" name="Retângulo 3">
          <a:hlinkClick xmlns:r="http://schemas.openxmlformats.org/officeDocument/2006/relationships" r:id="rId3"/>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3</xdr:col>
      <xdr:colOff>847721</xdr:colOff>
      <xdr:row>0</xdr:row>
      <xdr:rowOff>0</xdr:rowOff>
    </xdr:from>
    <xdr:to>
      <xdr:col>4</xdr:col>
      <xdr:colOff>238571</xdr:colOff>
      <xdr:row>1</xdr:row>
      <xdr:rowOff>15000</xdr:rowOff>
    </xdr:to>
    <xdr:sp macro="" textlink="">
      <xdr:nvSpPr>
        <xdr:cNvPr id="5" name="Retângulo 4">
          <a:hlinkClick xmlns:r="http://schemas.openxmlformats.org/officeDocument/2006/relationships" r:id="rId4"/>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4</xdr:col>
      <xdr:colOff>304796</xdr:colOff>
      <xdr:row>0</xdr:row>
      <xdr:rowOff>0</xdr:rowOff>
    </xdr:from>
    <xdr:to>
      <xdr:col>4</xdr:col>
      <xdr:colOff>1276796</xdr:colOff>
      <xdr:row>1</xdr:row>
      <xdr:rowOff>15000</xdr:rowOff>
    </xdr:to>
    <xdr:sp macro="" textlink="">
      <xdr:nvSpPr>
        <xdr:cNvPr id="6" name="Retângulo 5">
          <a:hlinkClick xmlns:r="http://schemas.openxmlformats.org/officeDocument/2006/relationships" r:id="rId5"/>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4</xdr:col>
      <xdr:colOff>1343021</xdr:colOff>
      <xdr:row>0</xdr:row>
      <xdr:rowOff>0</xdr:rowOff>
    </xdr:from>
    <xdr:to>
      <xdr:col>5</xdr:col>
      <xdr:colOff>733871</xdr:colOff>
      <xdr:row>1</xdr:row>
      <xdr:rowOff>15000</xdr:rowOff>
    </xdr:to>
    <xdr:sp macro="" textlink="">
      <xdr:nvSpPr>
        <xdr:cNvPr id="7" name="Retângulo 6">
          <a:hlinkClick xmlns:r="http://schemas.openxmlformats.org/officeDocument/2006/relationships" r:id="rId6"/>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5</xdr:col>
      <xdr:colOff>800096</xdr:colOff>
      <xdr:row>0</xdr:row>
      <xdr:rowOff>0</xdr:rowOff>
    </xdr:from>
    <xdr:to>
      <xdr:col>6</xdr:col>
      <xdr:colOff>190946</xdr:colOff>
      <xdr:row>1</xdr:row>
      <xdr:rowOff>15000</xdr:rowOff>
    </xdr:to>
    <xdr:sp macro="" textlink="">
      <xdr:nvSpPr>
        <xdr:cNvPr id="8" name="Retângulo 7">
          <a:hlinkClick xmlns:r="http://schemas.openxmlformats.org/officeDocument/2006/relationships" r:id="rId7"/>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6</xdr:col>
      <xdr:colOff>257171</xdr:colOff>
      <xdr:row>0</xdr:row>
      <xdr:rowOff>0</xdr:rowOff>
    </xdr:from>
    <xdr:to>
      <xdr:col>7</xdr:col>
      <xdr:colOff>48071</xdr:colOff>
      <xdr:row>1</xdr:row>
      <xdr:rowOff>15000</xdr:rowOff>
    </xdr:to>
    <xdr:sp macro="" textlink="">
      <xdr:nvSpPr>
        <xdr:cNvPr id="9" name="Retângulo 8">
          <a:hlinkClick xmlns:r="http://schemas.openxmlformats.org/officeDocument/2006/relationships" r:id="rId8"/>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7</xdr:col>
      <xdr:colOff>123821</xdr:colOff>
      <xdr:row>0</xdr:row>
      <xdr:rowOff>0</xdr:rowOff>
    </xdr:from>
    <xdr:to>
      <xdr:col>7</xdr:col>
      <xdr:colOff>1095821</xdr:colOff>
      <xdr:row>1</xdr:row>
      <xdr:rowOff>15000</xdr:rowOff>
    </xdr:to>
    <xdr:sp macro="" textlink="">
      <xdr:nvSpPr>
        <xdr:cNvPr id="10" name="Retângulo 9">
          <a:hlinkClick xmlns:r="http://schemas.openxmlformats.org/officeDocument/2006/relationships" r:id="rId9"/>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961288</xdr:colOff>
      <xdr:row>1</xdr:row>
      <xdr:rowOff>15000</xdr:rowOff>
    </xdr:to>
    <xdr:pic>
      <xdr:nvPicPr>
        <xdr:cNvPr id="2" name="Imagem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1</xdr:col>
      <xdr:colOff>2362196</xdr:colOff>
      <xdr:row>0</xdr:row>
      <xdr:rowOff>0</xdr:rowOff>
    </xdr:from>
    <xdr:to>
      <xdr:col>3</xdr:col>
      <xdr:colOff>238571</xdr:colOff>
      <xdr:row>1</xdr:row>
      <xdr:rowOff>15000</xdr:rowOff>
    </xdr:to>
    <xdr:sp macro="" textlink="">
      <xdr:nvSpPr>
        <xdr:cNvPr id="3" name="Retângulo 2">
          <a:hlinkClick xmlns:r="http://schemas.openxmlformats.org/officeDocument/2006/relationships" r:id="rId2"/>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3</xdr:col>
      <xdr:colOff>295271</xdr:colOff>
      <xdr:row>0</xdr:row>
      <xdr:rowOff>0</xdr:rowOff>
    </xdr:from>
    <xdr:to>
      <xdr:col>3</xdr:col>
      <xdr:colOff>1267271</xdr:colOff>
      <xdr:row>1</xdr:row>
      <xdr:rowOff>15000</xdr:rowOff>
    </xdr:to>
    <xdr:sp macro="" textlink="">
      <xdr:nvSpPr>
        <xdr:cNvPr id="4" name="Retângulo 3">
          <a:hlinkClick xmlns:r="http://schemas.openxmlformats.org/officeDocument/2006/relationships" r:id="rId3"/>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3</xdr:col>
      <xdr:colOff>1343021</xdr:colOff>
      <xdr:row>0</xdr:row>
      <xdr:rowOff>0</xdr:rowOff>
    </xdr:from>
    <xdr:to>
      <xdr:col>3</xdr:col>
      <xdr:colOff>2315021</xdr:colOff>
      <xdr:row>1</xdr:row>
      <xdr:rowOff>15000</xdr:rowOff>
    </xdr:to>
    <xdr:sp macro="" textlink="">
      <xdr:nvSpPr>
        <xdr:cNvPr id="5" name="Retângulo 4">
          <a:hlinkClick xmlns:r="http://schemas.openxmlformats.org/officeDocument/2006/relationships" r:id="rId4"/>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3</xdr:col>
      <xdr:colOff>2381246</xdr:colOff>
      <xdr:row>0</xdr:row>
      <xdr:rowOff>0</xdr:rowOff>
    </xdr:from>
    <xdr:to>
      <xdr:col>5</xdr:col>
      <xdr:colOff>257621</xdr:colOff>
      <xdr:row>1</xdr:row>
      <xdr:rowOff>15000</xdr:rowOff>
    </xdr:to>
    <xdr:sp macro="" textlink="">
      <xdr:nvSpPr>
        <xdr:cNvPr id="6" name="Retângulo 5">
          <a:hlinkClick xmlns:r="http://schemas.openxmlformats.org/officeDocument/2006/relationships" r:id="rId5"/>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5</xdr:col>
      <xdr:colOff>323846</xdr:colOff>
      <xdr:row>0</xdr:row>
      <xdr:rowOff>0</xdr:rowOff>
    </xdr:from>
    <xdr:to>
      <xdr:col>5</xdr:col>
      <xdr:colOff>1295846</xdr:colOff>
      <xdr:row>1</xdr:row>
      <xdr:rowOff>15000</xdr:rowOff>
    </xdr:to>
    <xdr:sp macro="" textlink="">
      <xdr:nvSpPr>
        <xdr:cNvPr id="7" name="Retângulo 6">
          <a:hlinkClick xmlns:r="http://schemas.openxmlformats.org/officeDocument/2006/relationships" r:id="rId6"/>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5</xdr:col>
      <xdr:colOff>1362071</xdr:colOff>
      <xdr:row>0</xdr:row>
      <xdr:rowOff>0</xdr:rowOff>
    </xdr:from>
    <xdr:to>
      <xdr:col>5</xdr:col>
      <xdr:colOff>2334071</xdr:colOff>
      <xdr:row>1</xdr:row>
      <xdr:rowOff>15000</xdr:rowOff>
    </xdr:to>
    <xdr:sp macro="" textlink="">
      <xdr:nvSpPr>
        <xdr:cNvPr id="8" name="Retângulo 7">
          <a:hlinkClick xmlns:r="http://schemas.openxmlformats.org/officeDocument/2006/relationships" r:id="rId7"/>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5</xdr:col>
      <xdr:colOff>2400296</xdr:colOff>
      <xdr:row>0</xdr:row>
      <xdr:rowOff>0</xdr:rowOff>
    </xdr:from>
    <xdr:to>
      <xdr:col>7</xdr:col>
      <xdr:colOff>276671</xdr:colOff>
      <xdr:row>1</xdr:row>
      <xdr:rowOff>15000</xdr:rowOff>
    </xdr:to>
    <xdr:sp macro="" textlink="">
      <xdr:nvSpPr>
        <xdr:cNvPr id="9" name="Retângulo 8">
          <a:hlinkClick xmlns:r="http://schemas.openxmlformats.org/officeDocument/2006/relationships" r:id="rId8"/>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7</xdr:col>
      <xdr:colOff>352421</xdr:colOff>
      <xdr:row>0</xdr:row>
      <xdr:rowOff>0</xdr:rowOff>
    </xdr:from>
    <xdr:to>
      <xdr:col>7</xdr:col>
      <xdr:colOff>1324421</xdr:colOff>
      <xdr:row>1</xdr:row>
      <xdr:rowOff>15000</xdr:rowOff>
    </xdr:to>
    <xdr:sp macro="" textlink="">
      <xdr:nvSpPr>
        <xdr:cNvPr id="10" name="Retângulo 9">
          <a:hlinkClick xmlns:r="http://schemas.openxmlformats.org/officeDocument/2006/relationships" r:id="rId9"/>
        </xdr:cNvPr>
        <xdr:cNvSpPr/>
      </xdr:nvSpPr>
      <xdr:spPr>
        <a:xfrm>
          <a:off x="989647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INSTRUÇÕES</a:t>
          </a:r>
        </a:p>
      </xdr:txBody>
    </xdr:sp>
    <xdr:clientData/>
  </xdr:twoCellAnchor>
  <xdr:twoCellAnchor editAs="absolute">
    <xdr:from>
      <xdr:col>1</xdr:col>
      <xdr:colOff>2362196</xdr:colOff>
      <xdr:row>1</xdr:row>
      <xdr:rowOff>38100</xdr:rowOff>
    </xdr:from>
    <xdr:to>
      <xdr:col>3</xdr:col>
      <xdr:colOff>238571</xdr:colOff>
      <xdr:row>2</xdr:row>
      <xdr:rowOff>47775</xdr:rowOff>
    </xdr:to>
    <xdr:sp macro="" textlink="">
      <xdr:nvSpPr>
        <xdr:cNvPr id="11" name="Retângulo 10">
          <a:hlinkClick xmlns:r="http://schemas.openxmlformats.org/officeDocument/2006/relationships" r:id="rId9"/>
        </xdr:cNvPr>
        <xdr:cNvSpPr/>
      </xdr:nvSpPr>
      <xdr:spPr>
        <a:xfrm>
          <a:off x="2619371" y="419100"/>
          <a:ext cx="972000"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Instruções</a:t>
          </a:r>
        </a:p>
      </xdr:txBody>
    </xdr:sp>
    <xdr:clientData/>
  </xdr:twoCellAnchor>
  <xdr:twoCellAnchor editAs="absolute">
    <xdr:from>
      <xdr:col>3</xdr:col>
      <xdr:colOff>314325</xdr:colOff>
      <xdr:row>1</xdr:row>
      <xdr:rowOff>38100</xdr:rowOff>
    </xdr:from>
    <xdr:to>
      <xdr:col>3</xdr:col>
      <xdr:colOff>1286325</xdr:colOff>
      <xdr:row>2</xdr:row>
      <xdr:rowOff>47775</xdr:rowOff>
    </xdr:to>
    <xdr:sp macro="" textlink="">
      <xdr:nvSpPr>
        <xdr:cNvPr id="12" name="Retângulo 11">
          <a:hlinkClick xmlns:r="http://schemas.openxmlformats.org/officeDocument/2006/relationships" r:id="rId10"/>
        </xdr:cNvPr>
        <xdr:cNvSpPr/>
      </xdr:nvSpPr>
      <xdr:spPr>
        <a:xfrm>
          <a:off x="3667125" y="419100"/>
          <a:ext cx="972000" cy="324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Dúvidas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589813</xdr:colOff>
      <xdr:row>1</xdr:row>
      <xdr:rowOff>15000</xdr:rowOff>
    </xdr:to>
    <xdr:pic>
      <xdr:nvPicPr>
        <xdr:cNvPr id="2" name="Imagem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3</xdr:col>
      <xdr:colOff>409571</xdr:colOff>
      <xdr:row>0</xdr:row>
      <xdr:rowOff>0</xdr:rowOff>
    </xdr:from>
    <xdr:to>
      <xdr:col>3</xdr:col>
      <xdr:colOff>1381571</xdr:colOff>
      <xdr:row>1</xdr:row>
      <xdr:rowOff>15000</xdr:rowOff>
    </xdr:to>
    <xdr:sp macro="" textlink="">
      <xdr:nvSpPr>
        <xdr:cNvPr id="3" name="Retângulo 2">
          <a:hlinkClick xmlns:r="http://schemas.openxmlformats.org/officeDocument/2006/relationships" r:id="rId2"/>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3</xdr:col>
      <xdr:colOff>1438271</xdr:colOff>
      <xdr:row>0</xdr:row>
      <xdr:rowOff>0</xdr:rowOff>
    </xdr:from>
    <xdr:to>
      <xdr:col>3</xdr:col>
      <xdr:colOff>2410271</xdr:colOff>
      <xdr:row>1</xdr:row>
      <xdr:rowOff>15000</xdr:rowOff>
    </xdr:to>
    <xdr:sp macro="" textlink="">
      <xdr:nvSpPr>
        <xdr:cNvPr id="4" name="Retângulo 3">
          <a:hlinkClick xmlns:r="http://schemas.openxmlformats.org/officeDocument/2006/relationships" r:id="rId3"/>
        </xdr:cNvPr>
        <xdr:cNvSpPr/>
      </xdr:nvSpPr>
      <xdr:spPr>
        <a:xfrm>
          <a:off x="364807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RANKING</a:t>
          </a:r>
        </a:p>
      </xdr:txBody>
    </xdr:sp>
    <xdr:clientData/>
  </xdr:twoCellAnchor>
  <xdr:twoCellAnchor editAs="absolute">
    <xdr:from>
      <xdr:col>3</xdr:col>
      <xdr:colOff>2486021</xdr:colOff>
      <xdr:row>0</xdr:row>
      <xdr:rowOff>0</xdr:rowOff>
    </xdr:from>
    <xdr:to>
      <xdr:col>3</xdr:col>
      <xdr:colOff>3458021</xdr:colOff>
      <xdr:row>1</xdr:row>
      <xdr:rowOff>15000</xdr:rowOff>
    </xdr:to>
    <xdr:sp macro="" textlink="">
      <xdr:nvSpPr>
        <xdr:cNvPr id="5" name="Retângulo 4">
          <a:hlinkClick xmlns:r="http://schemas.openxmlformats.org/officeDocument/2006/relationships" r:id="rId4"/>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3</xdr:col>
      <xdr:colOff>3524246</xdr:colOff>
      <xdr:row>0</xdr:row>
      <xdr:rowOff>0</xdr:rowOff>
    </xdr:from>
    <xdr:to>
      <xdr:col>3</xdr:col>
      <xdr:colOff>4496246</xdr:colOff>
      <xdr:row>1</xdr:row>
      <xdr:rowOff>15000</xdr:rowOff>
    </xdr:to>
    <xdr:sp macro="" textlink="">
      <xdr:nvSpPr>
        <xdr:cNvPr id="6" name="Retângulo 5">
          <a:hlinkClick xmlns:r="http://schemas.openxmlformats.org/officeDocument/2006/relationships" r:id="rId5"/>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3</xdr:col>
      <xdr:colOff>4562471</xdr:colOff>
      <xdr:row>0</xdr:row>
      <xdr:rowOff>0</xdr:rowOff>
    </xdr:from>
    <xdr:to>
      <xdr:col>4</xdr:col>
      <xdr:colOff>352871</xdr:colOff>
      <xdr:row>1</xdr:row>
      <xdr:rowOff>15000</xdr:rowOff>
    </xdr:to>
    <xdr:sp macro="" textlink="">
      <xdr:nvSpPr>
        <xdr:cNvPr id="7" name="Retângulo 6">
          <a:hlinkClick xmlns:r="http://schemas.openxmlformats.org/officeDocument/2006/relationships" r:id="rId6"/>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4</xdr:col>
      <xdr:colOff>419096</xdr:colOff>
      <xdr:row>0</xdr:row>
      <xdr:rowOff>0</xdr:rowOff>
    </xdr:from>
    <xdr:to>
      <xdr:col>6</xdr:col>
      <xdr:colOff>133796</xdr:colOff>
      <xdr:row>1</xdr:row>
      <xdr:rowOff>15000</xdr:rowOff>
    </xdr:to>
    <xdr:sp macro="" textlink="">
      <xdr:nvSpPr>
        <xdr:cNvPr id="8" name="Retângulo 7">
          <a:hlinkClick xmlns:r="http://schemas.openxmlformats.org/officeDocument/2006/relationships" r:id="rId7"/>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6</xdr:col>
      <xdr:colOff>200021</xdr:colOff>
      <xdr:row>0</xdr:row>
      <xdr:rowOff>0</xdr:rowOff>
    </xdr:from>
    <xdr:to>
      <xdr:col>7</xdr:col>
      <xdr:colOff>543371</xdr:colOff>
      <xdr:row>1</xdr:row>
      <xdr:rowOff>15000</xdr:rowOff>
    </xdr:to>
    <xdr:sp macro="" textlink="">
      <xdr:nvSpPr>
        <xdr:cNvPr id="9" name="Retângulo 8">
          <a:hlinkClick xmlns:r="http://schemas.openxmlformats.org/officeDocument/2006/relationships" r:id="rId8"/>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7</xdr:col>
      <xdr:colOff>619121</xdr:colOff>
      <xdr:row>0</xdr:row>
      <xdr:rowOff>0</xdr:rowOff>
    </xdr:from>
    <xdr:to>
      <xdr:col>9</xdr:col>
      <xdr:colOff>333821</xdr:colOff>
      <xdr:row>1</xdr:row>
      <xdr:rowOff>15000</xdr:rowOff>
    </xdr:to>
    <xdr:sp macro="" textlink="">
      <xdr:nvSpPr>
        <xdr:cNvPr id="10" name="Retângulo 9">
          <a:hlinkClick xmlns:r="http://schemas.openxmlformats.org/officeDocument/2006/relationships" r:id="rId9"/>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237900</xdr:colOff>
      <xdr:row>5</xdr:row>
      <xdr:rowOff>52915</xdr:rowOff>
    </xdr:from>
    <xdr:to>
      <xdr:col>18</xdr:col>
      <xdr:colOff>266700</xdr:colOff>
      <xdr:row>13</xdr:row>
      <xdr:rowOff>82915</xdr:rowOff>
    </xdr:to>
    <xdr:graphicFrame macro="">
      <xdr:nvGraphicFramePr>
        <xdr:cNvPr id="14351"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228599</xdr:colOff>
      <xdr:row>13</xdr:row>
      <xdr:rowOff>285750</xdr:rowOff>
    </xdr:from>
    <xdr:to>
      <xdr:col>12</xdr:col>
      <xdr:colOff>206999</xdr:colOff>
      <xdr:row>21</xdr:row>
      <xdr:rowOff>99750</xdr:rowOff>
    </xdr:to>
    <xdr:graphicFrame macro="">
      <xdr:nvGraphicFramePr>
        <xdr:cNvPr id="14352"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13</xdr:row>
      <xdr:rowOff>285750</xdr:rowOff>
    </xdr:from>
    <xdr:to>
      <xdr:col>6</xdr:col>
      <xdr:colOff>159375</xdr:colOff>
      <xdr:row>21</xdr:row>
      <xdr:rowOff>99750</xdr:rowOff>
    </xdr:to>
    <xdr:graphicFrame macro="">
      <xdr:nvGraphicFramePr>
        <xdr:cNvPr id="14353"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295274</xdr:colOff>
      <xdr:row>13</xdr:row>
      <xdr:rowOff>285749</xdr:rowOff>
    </xdr:from>
    <xdr:to>
      <xdr:col>18</xdr:col>
      <xdr:colOff>273674</xdr:colOff>
      <xdr:row>21</xdr:row>
      <xdr:rowOff>99749</xdr:rowOff>
    </xdr:to>
    <xdr:graphicFrame macro="">
      <xdr:nvGraphicFramePr>
        <xdr:cNvPr id="14354"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25400</xdr:colOff>
      <xdr:row>5</xdr:row>
      <xdr:rowOff>52915</xdr:rowOff>
    </xdr:from>
    <xdr:to>
      <xdr:col>9</xdr:col>
      <xdr:colOff>197075</xdr:colOff>
      <xdr:row>13</xdr:row>
      <xdr:rowOff>82915</xdr:rowOff>
    </xdr:to>
    <xdr:graphicFrame macro="">
      <xdr:nvGraphicFramePr>
        <xdr:cNvPr id="14355"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25400</xdr:colOff>
      <xdr:row>30</xdr:row>
      <xdr:rowOff>102130</xdr:rowOff>
    </xdr:from>
    <xdr:to>
      <xdr:col>9</xdr:col>
      <xdr:colOff>197075</xdr:colOff>
      <xdr:row>38</xdr:row>
      <xdr:rowOff>132130</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25400</xdr:colOff>
      <xdr:row>21</xdr:row>
      <xdr:rowOff>263525</xdr:rowOff>
    </xdr:from>
    <xdr:to>
      <xdr:col>9</xdr:col>
      <xdr:colOff>197075</xdr:colOff>
      <xdr:row>29</xdr:row>
      <xdr:rowOff>293525</xdr:rowOff>
    </xdr:to>
    <xdr:graphicFrame macro="">
      <xdr:nvGraphicFramePr>
        <xdr:cNvPr id="28" name="Gráfico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237900</xdr:colOff>
      <xdr:row>21</xdr:row>
      <xdr:rowOff>263525</xdr:rowOff>
    </xdr:from>
    <xdr:to>
      <xdr:col>18</xdr:col>
      <xdr:colOff>266700</xdr:colOff>
      <xdr:row>29</xdr:row>
      <xdr:rowOff>293525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237900</xdr:colOff>
      <xdr:row>30</xdr:row>
      <xdr:rowOff>102130</xdr:rowOff>
    </xdr:from>
    <xdr:to>
      <xdr:col>18</xdr:col>
      <xdr:colOff>266700</xdr:colOff>
      <xdr:row>38</xdr:row>
      <xdr:rowOff>132130</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0</xdr:col>
      <xdr:colOff>0</xdr:colOff>
      <xdr:row>0</xdr:row>
      <xdr:rowOff>0</xdr:rowOff>
    </xdr:from>
    <xdr:to>
      <xdr:col>1</xdr:col>
      <xdr:colOff>1037488</xdr:colOff>
      <xdr:row>1</xdr:row>
      <xdr:rowOff>15000</xdr:rowOff>
    </xdr:to>
    <xdr:pic>
      <xdr:nvPicPr>
        <xdr:cNvPr id="11" name="Imagem 10"/>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4</xdr:col>
      <xdr:colOff>142871</xdr:colOff>
      <xdr:row>0</xdr:row>
      <xdr:rowOff>0</xdr:rowOff>
    </xdr:from>
    <xdr:to>
      <xdr:col>5</xdr:col>
      <xdr:colOff>505271</xdr:colOff>
      <xdr:row>1</xdr:row>
      <xdr:rowOff>15000</xdr:rowOff>
    </xdr:to>
    <xdr:sp macro="" textlink="">
      <xdr:nvSpPr>
        <xdr:cNvPr id="12" name="Retângulo 11">
          <a:hlinkClick xmlns:r="http://schemas.openxmlformats.org/officeDocument/2006/relationships" r:id="rId11"/>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5</xdr:col>
      <xdr:colOff>561971</xdr:colOff>
      <xdr:row>0</xdr:row>
      <xdr:rowOff>0</xdr:rowOff>
    </xdr:from>
    <xdr:to>
      <xdr:col>7</xdr:col>
      <xdr:colOff>314771</xdr:colOff>
      <xdr:row>1</xdr:row>
      <xdr:rowOff>15000</xdr:rowOff>
    </xdr:to>
    <xdr:sp macro="" textlink="">
      <xdr:nvSpPr>
        <xdr:cNvPr id="15" name="Retângulo 14">
          <a:hlinkClick xmlns:r="http://schemas.openxmlformats.org/officeDocument/2006/relationships" r:id="rId12"/>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7</xdr:col>
      <xdr:colOff>390521</xdr:colOff>
      <xdr:row>0</xdr:row>
      <xdr:rowOff>0</xdr:rowOff>
    </xdr:from>
    <xdr:to>
      <xdr:col>9</xdr:col>
      <xdr:colOff>143321</xdr:colOff>
      <xdr:row>1</xdr:row>
      <xdr:rowOff>15000</xdr:rowOff>
    </xdr:to>
    <xdr:sp macro="" textlink="">
      <xdr:nvSpPr>
        <xdr:cNvPr id="16" name="Retângulo 15">
          <a:hlinkClick xmlns:r="http://schemas.openxmlformats.org/officeDocument/2006/relationships" r:id="rId13"/>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9</xdr:col>
      <xdr:colOff>209546</xdr:colOff>
      <xdr:row>0</xdr:row>
      <xdr:rowOff>0</xdr:rowOff>
    </xdr:from>
    <xdr:to>
      <xdr:col>10</xdr:col>
      <xdr:colOff>571946</xdr:colOff>
      <xdr:row>1</xdr:row>
      <xdr:rowOff>15000</xdr:rowOff>
    </xdr:to>
    <xdr:sp macro="" textlink="">
      <xdr:nvSpPr>
        <xdr:cNvPr id="17" name="Retângulo 16">
          <a:hlinkClick xmlns:r="http://schemas.openxmlformats.org/officeDocument/2006/relationships" r:id="rId14"/>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11</xdr:col>
      <xdr:colOff>28571</xdr:colOff>
      <xdr:row>0</xdr:row>
      <xdr:rowOff>0</xdr:rowOff>
    </xdr:from>
    <xdr:to>
      <xdr:col>12</xdr:col>
      <xdr:colOff>390971</xdr:colOff>
      <xdr:row>1</xdr:row>
      <xdr:rowOff>15000</xdr:rowOff>
    </xdr:to>
    <xdr:sp macro="" textlink="">
      <xdr:nvSpPr>
        <xdr:cNvPr id="18" name="Retângulo 17">
          <a:hlinkClick xmlns:r="http://schemas.openxmlformats.org/officeDocument/2006/relationships" r:id="rId15"/>
        </xdr:cNvPr>
        <xdr:cNvSpPr/>
      </xdr:nvSpPr>
      <xdr:spPr>
        <a:xfrm>
          <a:off x="677227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GRÁFICOS</a:t>
          </a:r>
        </a:p>
      </xdr:txBody>
    </xdr:sp>
    <xdr:clientData/>
  </xdr:twoCellAnchor>
  <xdr:twoCellAnchor editAs="absolute">
    <xdr:from>
      <xdr:col>12</xdr:col>
      <xdr:colOff>457196</xdr:colOff>
      <xdr:row>0</xdr:row>
      <xdr:rowOff>0</xdr:rowOff>
    </xdr:from>
    <xdr:to>
      <xdr:col>14</xdr:col>
      <xdr:colOff>209996</xdr:colOff>
      <xdr:row>1</xdr:row>
      <xdr:rowOff>15000</xdr:rowOff>
    </xdr:to>
    <xdr:sp macro="" textlink="">
      <xdr:nvSpPr>
        <xdr:cNvPr id="19" name="Retângulo 18">
          <a:hlinkClick xmlns:r="http://schemas.openxmlformats.org/officeDocument/2006/relationships" r:id="rId16"/>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14</xdr:col>
      <xdr:colOff>276221</xdr:colOff>
      <xdr:row>0</xdr:row>
      <xdr:rowOff>0</xdr:rowOff>
    </xdr:from>
    <xdr:to>
      <xdr:col>16</xdr:col>
      <xdr:colOff>29021</xdr:colOff>
      <xdr:row>1</xdr:row>
      <xdr:rowOff>15000</xdr:rowOff>
    </xdr:to>
    <xdr:sp macro="" textlink="">
      <xdr:nvSpPr>
        <xdr:cNvPr id="20" name="Retângulo 19">
          <a:hlinkClick xmlns:r="http://schemas.openxmlformats.org/officeDocument/2006/relationships" r:id="rId17"/>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16</xdr:col>
      <xdr:colOff>104771</xdr:colOff>
      <xdr:row>0</xdr:row>
      <xdr:rowOff>0</xdr:rowOff>
    </xdr:from>
    <xdr:to>
      <xdr:col>17</xdr:col>
      <xdr:colOff>467171</xdr:colOff>
      <xdr:row>1</xdr:row>
      <xdr:rowOff>15000</xdr:rowOff>
    </xdr:to>
    <xdr:sp macro="" textlink="">
      <xdr:nvSpPr>
        <xdr:cNvPr id="21" name="Retângulo 20">
          <a:hlinkClick xmlns:r="http://schemas.openxmlformats.org/officeDocument/2006/relationships" r:id="rId18"/>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512492</xdr:colOff>
      <xdr:row>1</xdr:row>
      <xdr:rowOff>15000</xdr:rowOff>
    </xdr:to>
    <xdr:pic>
      <xdr:nvPicPr>
        <xdr:cNvPr id="2" name="Imagem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2</xdr:col>
      <xdr:colOff>1913400</xdr:colOff>
      <xdr:row>0</xdr:row>
      <xdr:rowOff>0</xdr:rowOff>
    </xdr:from>
    <xdr:to>
      <xdr:col>3</xdr:col>
      <xdr:colOff>252018</xdr:colOff>
      <xdr:row>1</xdr:row>
      <xdr:rowOff>15000</xdr:rowOff>
    </xdr:to>
    <xdr:sp macro="" textlink="">
      <xdr:nvSpPr>
        <xdr:cNvPr id="3" name="Retângulo 2">
          <a:hlinkClick xmlns:r="http://schemas.openxmlformats.org/officeDocument/2006/relationships" r:id="rId2"/>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3</xdr:col>
      <xdr:colOff>308718</xdr:colOff>
      <xdr:row>0</xdr:row>
      <xdr:rowOff>0</xdr:rowOff>
    </xdr:from>
    <xdr:to>
      <xdr:col>3</xdr:col>
      <xdr:colOff>1280718</xdr:colOff>
      <xdr:row>1</xdr:row>
      <xdr:rowOff>15000</xdr:rowOff>
    </xdr:to>
    <xdr:sp macro="" textlink="">
      <xdr:nvSpPr>
        <xdr:cNvPr id="4" name="Retângulo 3">
          <a:hlinkClick xmlns:r="http://schemas.openxmlformats.org/officeDocument/2006/relationships" r:id="rId3"/>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3</xdr:col>
      <xdr:colOff>1356468</xdr:colOff>
      <xdr:row>0</xdr:row>
      <xdr:rowOff>0</xdr:rowOff>
    </xdr:from>
    <xdr:to>
      <xdr:col>4</xdr:col>
      <xdr:colOff>490703</xdr:colOff>
      <xdr:row>1</xdr:row>
      <xdr:rowOff>15000</xdr:rowOff>
    </xdr:to>
    <xdr:sp macro="" textlink="">
      <xdr:nvSpPr>
        <xdr:cNvPr id="5" name="Retângulo 4">
          <a:hlinkClick xmlns:r="http://schemas.openxmlformats.org/officeDocument/2006/relationships" r:id="rId4"/>
        </xdr:cNvPr>
        <xdr:cNvSpPr/>
      </xdr:nvSpPr>
      <xdr:spPr>
        <a:xfrm>
          <a:off x="469582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PLANO DE AÇÃO</a:t>
          </a:r>
        </a:p>
      </xdr:txBody>
    </xdr:sp>
    <xdr:clientData/>
  </xdr:twoCellAnchor>
  <xdr:twoCellAnchor editAs="absolute">
    <xdr:from>
      <xdr:col>4</xdr:col>
      <xdr:colOff>556928</xdr:colOff>
      <xdr:row>0</xdr:row>
      <xdr:rowOff>0</xdr:rowOff>
    </xdr:from>
    <xdr:to>
      <xdr:col>4</xdr:col>
      <xdr:colOff>1528928</xdr:colOff>
      <xdr:row>1</xdr:row>
      <xdr:rowOff>15000</xdr:rowOff>
    </xdr:to>
    <xdr:sp macro="" textlink="">
      <xdr:nvSpPr>
        <xdr:cNvPr id="6" name="Retângulo 5">
          <a:hlinkClick xmlns:r="http://schemas.openxmlformats.org/officeDocument/2006/relationships" r:id="rId5"/>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4</xdr:col>
      <xdr:colOff>1595153</xdr:colOff>
      <xdr:row>0</xdr:row>
      <xdr:rowOff>0</xdr:rowOff>
    </xdr:from>
    <xdr:to>
      <xdr:col>6</xdr:col>
      <xdr:colOff>23418</xdr:colOff>
      <xdr:row>1</xdr:row>
      <xdr:rowOff>15000</xdr:rowOff>
    </xdr:to>
    <xdr:sp macro="" textlink="">
      <xdr:nvSpPr>
        <xdr:cNvPr id="7" name="Retângulo 6">
          <a:hlinkClick xmlns:r="http://schemas.openxmlformats.org/officeDocument/2006/relationships" r:id="rId6"/>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6</xdr:col>
      <xdr:colOff>89643</xdr:colOff>
      <xdr:row>0</xdr:row>
      <xdr:rowOff>0</xdr:rowOff>
    </xdr:from>
    <xdr:to>
      <xdr:col>7</xdr:col>
      <xdr:colOff>198790</xdr:colOff>
      <xdr:row>1</xdr:row>
      <xdr:rowOff>15000</xdr:rowOff>
    </xdr:to>
    <xdr:sp macro="" textlink="">
      <xdr:nvSpPr>
        <xdr:cNvPr id="8" name="Retângulo 7">
          <a:hlinkClick xmlns:r="http://schemas.openxmlformats.org/officeDocument/2006/relationships" r:id="rId7"/>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7</xdr:col>
      <xdr:colOff>265015</xdr:colOff>
      <xdr:row>0</xdr:row>
      <xdr:rowOff>0</xdr:rowOff>
    </xdr:from>
    <xdr:to>
      <xdr:col>8</xdr:col>
      <xdr:colOff>250897</xdr:colOff>
      <xdr:row>1</xdr:row>
      <xdr:rowOff>15000</xdr:rowOff>
    </xdr:to>
    <xdr:sp macro="" textlink="">
      <xdr:nvSpPr>
        <xdr:cNvPr id="9" name="Retângulo 8">
          <a:hlinkClick xmlns:r="http://schemas.openxmlformats.org/officeDocument/2006/relationships" r:id="rId8"/>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8</xdr:col>
      <xdr:colOff>326647</xdr:colOff>
      <xdr:row>0</xdr:row>
      <xdr:rowOff>0</xdr:rowOff>
    </xdr:from>
    <xdr:to>
      <xdr:col>8</xdr:col>
      <xdr:colOff>1298647</xdr:colOff>
      <xdr:row>1</xdr:row>
      <xdr:rowOff>15000</xdr:rowOff>
    </xdr:to>
    <xdr:sp macro="" textlink="">
      <xdr:nvSpPr>
        <xdr:cNvPr id="10" name="Retângulo 9">
          <a:hlinkClick xmlns:r="http://schemas.openxmlformats.org/officeDocument/2006/relationships" r:id="rId9"/>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519963</xdr:colOff>
      <xdr:row>1</xdr:row>
      <xdr:rowOff>15000</xdr:rowOff>
    </xdr:to>
    <xdr:pic>
      <xdr:nvPicPr>
        <xdr:cNvPr id="2" name="Imagem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2</xdr:col>
      <xdr:colOff>1920871</xdr:colOff>
      <xdr:row>0</xdr:row>
      <xdr:rowOff>0</xdr:rowOff>
    </xdr:from>
    <xdr:to>
      <xdr:col>3</xdr:col>
      <xdr:colOff>67121</xdr:colOff>
      <xdr:row>1</xdr:row>
      <xdr:rowOff>15000</xdr:rowOff>
    </xdr:to>
    <xdr:sp macro="" textlink="">
      <xdr:nvSpPr>
        <xdr:cNvPr id="3" name="Retângulo 2">
          <a:hlinkClick xmlns:r="http://schemas.openxmlformats.org/officeDocument/2006/relationships" r:id="rId2"/>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3</xdr:col>
      <xdr:colOff>123821</xdr:colOff>
      <xdr:row>0</xdr:row>
      <xdr:rowOff>0</xdr:rowOff>
    </xdr:from>
    <xdr:to>
      <xdr:col>3</xdr:col>
      <xdr:colOff>1095821</xdr:colOff>
      <xdr:row>1</xdr:row>
      <xdr:rowOff>15000</xdr:rowOff>
    </xdr:to>
    <xdr:sp macro="" textlink="">
      <xdr:nvSpPr>
        <xdr:cNvPr id="4" name="Retângulo 3">
          <a:hlinkClick xmlns:r="http://schemas.openxmlformats.org/officeDocument/2006/relationships" r:id="rId3"/>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3</xdr:col>
      <xdr:colOff>1171571</xdr:colOff>
      <xdr:row>0</xdr:row>
      <xdr:rowOff>0</xdr:rowOff>
    </xdr:from>
    <xdr:to>
      <xdr:col>4</xdr:col>
      <xdr:colOff>746571</xdr:colOff>
      <xdr:row>1</xdr:row>
      <xdr:rowOff>15000</xdr:rowOff>
    </xdr:to>
    <xdr:sp macro="" textlink="">
      <xdr:nvSpPr>
        <xdr:cNvPr id="5" name="Retângulo 4">
          <a:hlinkClick xmlns:r="http://schemas.openxmlformats.org/officeDocument/2006/relationships" r:id="rId4"/>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4</xdr:col>
      <xdr:colOff>812796</xdr:colOff>
      <xdr:row>0</xdr:row>
      <xdr:rowOff>0</xdr:rowOff>
    </xdr:from>
    <xdr:to>
      <xdr:col>5</xdr:col>
      <xdr:colOff>387796</xdr:colOff>
      <xdr:row>1</xdr:row>
      <xdr:rowOff>15000</xdr:rowOff>
    </xdr:to>
    <xdr:sp macro="" textlink="">
      <xdr:nvSpPr>
        <xdr:cNvPr id="6" name="Retângulo 5">
          <a:hlinkClick xmlns:r="http://schemas.openxmlformats.org/officeDocument/2006/relationships" r:id="rId5"/>
        </xdr:cNvPr>
        <xdr:cNvSpPr/>
      </xdr:nvSpPr>
      <xdr:spPr>
        <a:xfrm>
          <a:off x="5734046"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ANÁLISE DE VIABILIDADE</a:t>
          </a:r>
        </a:p>
      </xdr:txBody>
    </xdr:sp>
    <xdr:clientData/>
  </xdr:twoCellAnchor>
  <xdr:twoCellAnchor editAs="absolute">
    <xdr:from>
      <xdr:col>5</xdr:col>
      <xdr:colOff>454021</xdr:colOff>
      <xdr:row>0</xdr:row>
      <xdr:rowOff>0</xdr:rowOff>
    </xdr:from>
    <xdr:to>
      <xdr:col>6</xdr:col>
      <xdr:colOff>29021</xdr:colOff>
      <xdr:row>1</xdr:row>
      <xdr:rowOff>15000</xdr:rowOff>
    </xdr:to>
    <xdr:sp macro="" textlink="">
      <xdr:nvSpPr>
        <xdr:cNvPr id="7" name="Retângulo 6">
          <a:hlinkClick xmlns:r="http://schemas.openxmlformats.org/officeDocument/2006/relationships" r:id="rId6"/>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6</xdr:col>
      <xdr:colOff>95246</xdr:colOff>
      <xdr:row>0</xdr:row>
      <xdr:rowOff>0</xdr:rowOff>
    </xdr:from>
    <xdr:to>
      <xdr:col>6</xdr:col>
      <xdr:colOff>1067246</xdr:colOff>
      <xdr:row>1</xdr:row>
      <xdr:rowOff>15000</xdr:rowOff>
    </xdr:to>
    <xdr:sp macro="" textlink="">
      <xdr:nvSpPr>
        <xdr:cNvPr id="8" name="Retângulo 7">
          <a:hlinkClick xmlns:r="http://schemas.openxmlformats.org/officeDocument/2006/relationships" r:id="rId7"/>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6</xdr:col>
      <xdr:colOff>1133471</xdr:colOff>
      <xdr:row>0</xdr:row>
      <xdr:rowOff>0</xdr:rowOff>
    </xdr:from>
    <xdr:to>
      <xdr:col>7</xdr:col>
      <xdr:colOff>708471</xdr:colOff>
      <xdr:row>1</xdr:row>
      <xdr:rowOff>15000</xdr:rowOff>
    </xdr:to>
    <xdr:sp macro="" textlink="">
      <xdr:nvSpPr>
        <xdr:cNvPr id="9" name="Retângulo 8">
          <a:hlinkClick xmlns:r="http://schemas.openxmlformats.org/officeDocument/2006/relationships" r:id="rId8"/>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7</xdr:col>
      <xdr:colOff>784221</xdr:colOff>
      <xdr:row>0</xdr:row>
      <xdr:rowOff>0</xdr:rowOff>
    </xdr:from>
    <xdr:to>
      <xdr:col>8</xdr:col>
      <xdr:colOff>359221</xdr:colOff>
      <xdr:row>1</xdr:row>
      <xdr:rowOff>15000</xdr:rowOff>
    </xdr:to>
    <xdr:sp macro="" textlink="">
      <xdr:nvSpPr>
        <xdr:cNvPr id="10" name="Retângulo 9">
          <a:hlinkClick xmlns:r="http://schemas.openxmlformats.org/officeDocument/2006/relationships" r:id="rId9"/>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8</xdr:row>
      <xdr:rowOff>19050</xdr:rowOff>
    </xdr:from>
    <xdr:to>
      <xdr:col>6</xdr:col>
      <xdr:colOff>1819275</xdr:colOff>
      <xdr:row>10</xdr:row>
      <xdr:rowOff>19050</xdr:rowOff>
    </xdr:to>
    <xdr:pic>
      <xdr:nvPicPr>
        <xdr:cNvPr id="15375" name="Imagem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2143125"/>
          <a:ext cx="68199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1</xdr:col>
      <xdr:colOff>961288</xdr:colOff>
      <xdr:row>1</xdr:row>
      <xdr:rowOff>15000</xdr:rowOff>
    </xdr:to>
    <xdr:pic>
      <xdr:nvPicPr>
        <xdr:cNvPr id="3" name="Imagem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2</xdr:col>
      <xdr:colOff>314321</xdr:colOff>
      <xdr:row>0</xdr:row>
      <xdr:rowOff>0</xdr:rowOff>
    </xdr:from>
    <xdr:to>
      <xdr:col>2</xdr:col>
      <xdr:colOff>1286321</xdr:colOff>
      <xdr:row>1</xdr:row>
      <xdr:rowOff>15000</xdr:rowOff>
    </xdr:to>
    <xdr:sp macro="" textlink="">
      <xdr:nvSpPr>
        <xdr:cNvPr id="4" name="Retângulo 3">
          <a:hlinkClick xmlns:r="http://schemas.openxmlformats.org/officeDocument/2006/relationships" r:id="rId3"/>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2</xdr:col>
      <xdr:colOff>1343021</xdr:colOff>
      <xdr:row>0</xdr:row>
      <xdr:rowOff>0</xdr:rowOff>
    </xdr:from>
    <xdr:to>
      <xdr:col>3</xdr:col>
      <xdr:colOff>429071</xdr:colOff>
      <xdr:row>1</xdr:row>
      <xdr:rowOff>15000</xdr:rowOff>
    </xdr:to>
    <xdr:sp macro="" textlink="">
      <xdr:nvSpPr>
        <xdr:cNvPr id="5" name="Retângulo 4">
          <a:hlinkClick xmlns:r="http://schemas.openxmlformats.org/officeDocument/2006/relationships" r:id="rId4"/>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3</xdr:col>
      <xdr:colOff>504821</xdr:colOff>
      <xdr:row>0</xdr:row>
      <xdr:rowOff>0</xdr:rowOff>
    </xdr:from>
    <xdr:to>
      <xdr:col>3</xdr:col>
      <xdr:colOff>1476821</xdr:colOff>
      <xdr:row>1</xdr:row>
      <xdr:rowOff>15000</xdr:rowOff>
    </xdr:to>
    <xdr:sp macro="" textlink="">
      <xdr:nvSpPr>
        <xdr:cNvPr id="6" name="Retângulo 5">
          <a:hlinkClick xmlns:r="http://schemas.openxmlformats.org/officeDocument/2006/relationships" r:id="rId5"/>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3</xdr:col>
      <xdr:colOff>1543046</xdr:colOff>
      <xdr:row>0</xdr:row>
      <xdr:rowOff>0</xdr:rowOff>
    </xdr:from>
    <xdr:to>
      <xdr:col>4</xdr:col>
      <xdr:colOff>629096</xdr:colOff>
      <xdr:row>1</xdr:row>
      <xdr:rowOff>15000</xdr:rowOff>
    </xdr:to>
    <xdr:sp macro="" textlink="">
      <xdr:nvSpPr>
        <xdr:cNvPr id="7" name="Retângulo 6">
          <a:hlinkClick xmlns:r="http://schemas.openxmlformats.org/officeDocument/2006/relationships" r:id="rId6"/>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4</xdr:col>
      <xdr:colOff>695321</xdr:colOff>
      <xdr:row>0</xdr:row>
      <xdr:rowOff>0</xdr:rowOff>
    </xdr:from>
    <xdr:to>
      <xdr:col>5</xdr:col>
      <xdr:colOff>495746</xdr:colOff>
      <xdr:row>1</xdr:row>
      <xdr:rowOff>15000</xdr:rowOff>
    </xdr:to>
    <xdr:sp macro="" textlink="">
      <xdr:nvSpPr>
        <xdr:cNvPr id="8" name="Retângulo 7">
          <a:hlinkClick xmlns:r="http://schemas.openxmlformats.org/officeDocument/2006/relationships" r:id="rId7"/>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5</xdr:col>
      <xdr:colOff>561971</xdr:colOff>
      <xdr:row>0</xdr:row>
      <xdr:rowOff>0</xdr:rowOff>
    </xdr:from>
    <xdr:to>
      <xdr:col>5</xdr:col>
      <xdr:colOff>1533971</xdr:colOff>
      <xdr:row>1</xdr:row>
      <xdr:rowOff>15000</xdr:rowOff>
    </xdr:to>
    <xdr:sp macro="" textlink="">
      <xdr:nvSpPr>
        <xdr:cNvPr id="9" name="Retângulo 8">
          <a:hlinkClick xmlns:r="http://schemas.openxmlformats.org/officeDocument/2006/relationships" r:id="rId8"/>
        </xdr:cNvPr>
        <xdr:cNvSpPr/>
      </xdr:nvSpPr>
      <xdr:spPr>
        <a:xfrm>
          <a:off x="7810496"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RESULTADOS</a:t>
          </a:r>
        </a:p>
      </xdr:txBody>
    </xdr:sp>
    <xdr:clientData/>
  </xdr:twoCellAnchor>
  <xdr:twoCellAnchor editAs="absolute">
    <xdr:from>
      <xdr:col>5</xdr:col>
      <xdr:colOff>1600196</xdr:colOff>
      <xdr:row>0</xdr:row>
      <xdr:rowOff>0</xdr:rowOff>
    </xdr:from>
    <xdr:to>
      <xdr:col>6</xdr:col>
      <xdr:colOff>629096</xdr:colOff>
      <xdr:row>1</xdr:row>
      <xdr:rowOff>15000</xdr:rowOff>
    </xdr:to>
    <xdr:sp macro="" textlink="">
      <xdr:nvSpPr>
        <xdr:cNvPr id="10" name="Retângulo 9">
          <a:hlinkClick xmlns:r="http://schemas.openxmlformats.org/officeDocument/2006/relationships" r:id="rId9"/>
        </xdr:cNvPr>
        <xdr:cNvSpPr/>
      </xdr:nvSpPr>
      <xdr:spPr>
        <a:xfrm>
          <a:off x="88487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6</xdr:col>
      <xdr:colOff>704846</xdr:colOff>
      <xdr:row>0</xdr:row>
      <xdr:rowOff>0</xdr:rowOff>
    </xdr:from>
    <xdr:to>
      <xdr:col>6</xdr:col>
      <xdr:colOff>1676846</xdr:colOff>
      <xdr:row>1</xdr:row>
      <xdr:rowOff>15000</xdr:rowOff>
    </xdr:to>
    <xdr:sp macro="" textlink="">
      <xdr:nvSpPr>
        <xdr:cNvPr id="11" name="Retângulo 10">
          <a:hlinkClick xmlns:r="http://schemas.openxmlformats.org/officeDocument/2006/relationships" r:id="rId10"/>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9524</xdr:colOff>
      <xdr:row>5</xdr:row>
      <xdr:rowOff>190498</xdr:rowOff>
    </xdr:from>
    <xdr:to>
      <xdr:col>4</xdr:col>
      <xdr:colOff>96074</xdr:colOff>
      <xdr:row>21</xdr:row>
      <xdr:rowOff>130498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9525</xdr:colOff>
      <xdr:row>6</xdr:row>
      <xdr:rowOff>9523</xdr:rowOff>
    </xdr:from>
    <xdr:to>
      <xdr:col>8</xdr:col>
      <xdr:colOff>96075</xdr:colOff>
      <xdr:row>21</xdr:row>
      <xdr:rowOff>140023</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9</xdr:col>
      <xdr:colOff>0</xdr:colOff>
      <xdr:row>5</xdr:row>
      <xdr:rowOff>190499</xdr:rowOff>
    </xdr:from>
    <xdr:to>
      <xdr:col>12</xdr:col>
      <xdr:colOff>86550</xdr:colOff>
      <xdr:row>21</xdr:row>
      <xdr:rowOff>130499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0</xdr:rowOff>
    </xdr:from>
    <xdr:to>
      <xdr:col>1</xdr:col>
      <xdr:colOff>1037488</xdr:colOff>
      <xdr:row>1</xdr:row>
      <xdr:rowOff>15000</xdr:rowOff>
    </xdr:to>
    <xdr:pic>
      <xdr:nvPicPr>
        <xdr:cNvPr id="5" name="Imagem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3</xdr:col>
      <xdr:colOff>390521</xdr:colOff>
      <xdr:row>0</xdr:row>
      <xdr:rowOff>0</xdr:rowOff>
    </xdr:from>
    <xdr:to>
      <xdr:col>3</xdr:col>
      <xdr:colOff>1362521</xdr:colOff>
      <xdr:row>1</xdr:row>
      <xdr:rowOff>15000</xdr:rowOff>
    </xdr:to>
    <xdr:sp macro="" textlink="">
      <xdr:nvSpPr>
        <xdr:cNvPr id="6" name="Retângulo 5">
          <a:hlinkClick xmlns:r="http://schemas.openxmlformats.org/officeDocument/2006/relationships" r:id="rId5"/>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3</xdr:col>
      <xdr:colOff>1419221</xdr:colOff>
      <xdr:row>0</xdr:row>
      <xdr:rowOff>0</xdr:rowOff>
    </xdr:from>
    <xdr:to>
      <xdr:col>5</xdr:col>
      <xdr:colOff>343346</xdr:colOff>
      <xdr:row>1</xdr:row>
      <xdr:rowOff>15000</xdr:rowOff>
    </xdr:to>
    <xdr:sp macro="" textlink="">
      <xdr:nvSpPr>
        <xdr:cNvPr id="7" name="Retângulo 6">
          <a:hlinkClick xmlns:r="http://schemas.openxmlformats.org/officeDocument/2006/relationships" r:id="rId6"/>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5</xdr:col>
      <xdr:colOff>419096</xdr:colOff>
      <xdr:row>0</xdr:row>
      <xdr:rowOff>0</xdr:rowOff>
    </xdr:from>
    <xdr:to>
      <xdr:col>5</xdr:col>
      <xdr:colOff>1391096</xdr:colOff>
      <xdr:row>1</xdr:row>
      <xdr:rowOff>15000</xdr:rowOff>
    </xdr:to>
    <xdr:sp macro="" textlink="">
      <xdr:nvSpPr>
        <xdr:cNvPr id="8" name="Retângulo 7">
          <a:hlinkClick xmlns:r="http://schemas.openxmlformats.org/officeDocument/2006/relationships" r:id="rId7"/>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5</xdr:col>
      <xdr:colOff>1457321</xdr:colOff>
      <xdr:row>0</xdr:row>
      <xdr:rowOff>0</xdr:rowOff>
    </xdr:from>
    <xdr:to>
      <xdr:col>7</xdr:col>
      <xdr:colOff>381446</xdr:colOff>
      <xdr:row>1</xdr:row>
      <xdr:rowOff>15000</xdr:rowOff>
    </xdr:to>
    <xdr:sp macro="" textlink="">
      <xdr:nvSpPr>
        <xdr:cNvPr id="9" name="Retângulo 8">
          <a:hlinkClick xmlns:r="http://schemas.openxmlformats.org/officeDocument/2006/relationships" r:id="rId8"/>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7</xdr:col>
      <xdr:colOff>447671</xdr:colOff>
      <xdr:row>0</xdr:row>
      <xdr:rowOff>0</xdr:rowOff>
    </xdr:from>
    <xdr:to>
      <xdr:col>7</xdr:col>
      <xdr:colOff>1419671</xdr:colOff>
      <xdr:row>1</xdr:row>
      <xdr:rowOff>15000</xdr:rowOff>
    </xdr:to>
    <xdr:sp macro="" textlink="">
      <xdr:nvSpPr>
        <xdr:cNvPr id="10" name="Retângulo 9">
          <a:hlinkClick xmlns:r="http://schemas.openxmlformats.org/officeDocument/2006/relationships" r:id="rId9"/>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7</xdr:col>
      <xdr:colOff>1485896</xdr:colOff>
      <xdr:row>0</xdr:row>
      <xdr:rowOff>0</xdr:rowOff>
    </xdr:from>
    <xdr:to>
      <xdr:col>9</xdr:col>
      <xdr:colOff>410021</xdr:colOff>
      <xdr:row>1</xdr:row>
      <xdr:rowOff>15000</xdr:rowOff>
    </xdr:to>
    <xdr:sp macro="" textlink="">
      <xdr:nvSpPr>
        <xdr:cNvPr id="11" name="Retângulo 10">
          <a:hlinkClick xmlns:r="http://schemas.openxmlformats.org/officeDocument/2006/relationships" r:id="rId10"/>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9</xdr:col>
      <xdr:colOff>476246</xdr:colOff>
      <xdr:row>0</xdr:row>
      <xdr:rowOff>0</xdr:rowOff>
    </xdr:from>
    <xdr:to>
      <xdr:col>9</xdr:col>
      <xdr:colOff>1448246</xdr:colOff>
      <xdr:row>1</xdr:row>
      <xdr:rowOff>15000</xdr:rowOff>
    </xdr:to>
    <xdr:sp macro="" textlink="">
      <xdr:nvSpPr>
        <xdr:cNvPr id="12" name="Retângulo 11">
          <a:hlinkClick xmlns:r="http://schemas.openxmlformats.org/officeDocument/2006/relationships" r:id="rId11"/>
        </xdr:cNvPr>
        <xdr:cNvSpPr/>
      </xdr:nvSpPr>
      <xdr:spPr>
        <a:xfrm>
          <a:off x="884872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9</xdr:col>
      <xdr:colOff>1523996</xdr:colOff>
      <xdr:row>0</xdr:row>
      <xdr:rowOff>0</xdr:rowOff>
    </xdr:from>
    <xdr:to>
      <xdr:col>11</xdr:col>
      <xdr:colOff>448121</xdr:colOff>
      <xdr:row>1</xdr:row>
      <xdr:rowOff>15000</xdr:rowOff>
    </xdr:to>
    <xdr:sp macro="" textlink="">
      <xdr:nvSpPr>
        <xdr:cNvPr id="13" name="Retângulo 12">
          <a:hlinkClick xmlns:r="http://schemas.openxmlformats.org/officeDocument/2006/relationships" r:id="rId12"/>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twoCellAnchor editAs="absolute">
    <xdr:from>
      <xdr:col>3</xdr:col>
      <xdr:colOff>390521</xdr:colOff>
      <xdr:row>1</xdr:row>
      <xdr:rowOff>28575</xdr:rowOff>
    </xdr:from>
    <xdr:to>
      <xdr:col>3</xdr:col>
      <xdr:colOff>1362521</xdr:colOff>
      <xdr:row>2</xdr:row>
      <xdr:rowOff>38250</xdr:rowOff>
    </xdr:to>
    <xdr:sp macro="" textlink="">
      <xdr:nvSpPr>
        <xdr:cNvPr id="14" name="Retângulo 13">
          <a:hlinkClick xmlns:r="http://schemas.openxmlformats.org/officeDocument/2006/relationships" r:id="rId11"/>
        </xdr:cNvPr>
        <xdr:cNvSpPr/>
      </xdr:nvSpPr>
      <xdr:spPr>
        <a:xfrm>
          <a:off x="2619371" y="409575"/>
          <a:ext cx="972000" cy="324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Geral</a:t>
          </a:r>
        </a:p>
      </xdr:txBody>
    </xdr:sp>
    <xdr:clientData/>
  </xdr:twoCellAnchor>
  <xdr:twoCellAnchor editAs="absolute">
    <xdr:from>
      <xdr:col>3</xdr:col>
      <xdr:colOff>1428750</xdr:colOff>
      <xdr:row>1</xdr:row>
      <xdr:rowOff>28575</xdr:rowOff>
    </xdr:from>
    <xdr:to>
      <xdr:col>5</xdr:col>
      <xdr:colOff>352875</xdr:colOff>
      <xdr:row>2</xdr:row>
      <xdr:rowOff>38250</xdr:rowOff>
    </xdr:to>
    <xdr:sp macro="" textlink="">
      <xdr:nvSpPr>
        <xdr:cNvPr id="15" name="Retângulo 14">
          <a:hlinkClick xmlns:r="http://schemas.openxmlformats.org/officeDocument/2006/relationships" r:id="rId13"/>
        </xdr:cNvPr>
        <xdr:cNvSpPr/>
      </xdr:nvSpPr>
      <xdr:spPr>
        <a:xfrm>
          <a:off x="3657600" y="409575"/>
          <a:ext cx="972000"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7</xdr:row>
      <xdr:rowOff>95250</xdr:rowOff>
    </xdr:from>
    <xdr:to>
      <xdr:col>1</xdr:col>
      <xdr:colOff>2266950</xdr:colOff>
      <xdr:row>21</xdr:row>
      <xdr:rowOff>66675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28575</xdr:colOff>
      <xdr:row>7</xdr:row>
      <xdr:rowOff>95250</xdr:rowOff>
    </xdr:from>
    <xdr:to>
      <xdr:col>3</xdr:col>
      <xdr:colOff>2247900</xdr:colOff>
      <xdr:row>21</xdr:row>
      <xdr:rowOff>66675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28575</xdr:colOff>
      <xdr:row>7</xdr:row>
      <xdr:rowOff>95250</xdr:rowOff>
    </xdr:from>
    <xdr:to>
      <xdr:col>5</xdr:col>
      <xdr:colOff>2247900</xdr:colOff>
      <xdr:row>21</xdr:row>
      <xdr:rowOff>66675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28575</xdr:colOff>
      <xdr:row>7</xdr:row>
      <xdr:rowOff>95250</xdr:rowOff>
    </xdr:from>
    <xdr:to>
      <xdr:col>7</xdr:col>
      <xdr:colOff>2247900</xdr:colOff>
      <xdr:row>21</xdr:row>
      <xdr:rowOff>66675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28575</xdr:colOff>
      <xdr:row>7</xdr:row>
      <xdr:rowOff>95250</xdr:rowOff>
    </xdr:from>
    <xdr:to>
      <xdr:col>9</xdr:col>
      <xdr:colOff>2247900</xdr:colOff>
      <xdr:row>21</xdr:row>
      <xdr:rowOff>66675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2</xdr:col>
      <xdr:colOff>142871</xdr:colOff>
      <xdr:row>0</xdr:row>
      <xdr:rowOff>0</xdr:rowOff>
    </xdr:from>
    <xdr:to>
      <xdr:col>3</xdr:col>
      <xdr:colOff>933896</xdr:colOff>
      <xdr:row>1</xdr:row>
      <xdr:rowOff>15000</xdr:rowOff>
    </xdr:to>
    <xdr:sp macro="" textlink="">
      <xdr:nvSpPr>
        <xdr:cNvPr id="8" name="Retângulo 7">
          <a:hlinkClick xmlns:r="http://schemas.openxmlformats.org/officeDocument/2006/relationships" r:id="rId6"/>
        </xdr:cNvPr>
        <xdr:cNvSpPr/>
      </xdr:nvSpPr>
      <xdr:spPr>
        <a:xfrm>
          <a:off x="26193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3</xdr:col>
      <xdr:colOff>990596</xdr:colOff>
      <xdr:row>0</xdr:row>
      <xdr:rowOff>0</xdr:rowOff>
    </xdr:from>
    <xdr:to>
      <xdr:col>3</xdr:col>
      <xdr:colOff>1962596</xdr:colOff>
      <xdr:row>1</xdr:row>
      <xdr:rowOff>15000</xdr:rowOff>
    </xdr:to>
    <xdr:sp macro="" textlink="">
      <xdr:nvSpPr>
        <xdr:cNvPr id="9" name="Retângulo 8">
          <a:hlinkClick xmlns:r="http://schemas.openxmlformats.org/officeDocument/2006/relationships" r:id="rId7"/>
        </xdr:cNvPr>
        <xdr:cNvSpPr/>
      </xdr:nvSpPr>
      <xdr:spPr>
        <a:xfrm>
          <a:off x="36480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3</xdr:col>
      <xdr:colOff>2038346</xdr:colOff>
      <xdr:row>0</xdr:row>
      <xdr:rowOff>0</xdr:rowOff>
    </xdr:from>
    <xdr:to>
      <xdr:col>5</xdr:col>
      <xdr:colOff>533846</xdr:colOff>
      <xdr:row>1</xdr:row>
      <xdr:rowOff>15000</xdr:rowOff>
    </xdr:to>
    <xdr:sp macro="" textlink="">
      <xdr:nvSpPr>
        <xdr:cNvPr id="10" name="Retângulo 9">
          <a:hlinkClick xmlns:r="http://schemas.openxmlformats.org/officeDocument/2006/relationships" r:id="rId8"/>
        </xdr:cNvPr>
        <xdr:cNvSpPr/>
      </xdr:nvSpPr>
      <xdr:spPr>
        <a:xfrm>
          <a:off x="469582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5</xdr:col>
      <xdr:colOff>600071</xdr:colOff>
      <xdr:row>0</xdr:row>
      <xdr:rowOff>0</xdr:rowOff>
    </xdr:from>
    <xdr:to>
      <xdr:col>5</xdr:col>
      <xdr:colOff>1572071</xdr:colOff>
      <xdr:row>1</xdr:row>
      <xdr:rowOff>15000</xdr:rowOff>
    </xdr:to>
    <xdr:sp macro="" textlink="">
      <xdr:nvSpPr>
        <xdr:cNvPr id="11" name="Retângulo 10">
          <a:hlinkClick xmlns:r="http://schemas.openxmlformats.org/officeDocument/2006/relationships" r:id="rId9"/>
        </xdr:cNvPr>
        <xdr:cNvSpPr/>
      </xdr:nvSpPr>
      <xdr:spPr>
        <a:xfrm>
          <a:off x="573404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5</xdr:col>
      <xdr:colOff>1638296</xdr:colOff>
      <xdr:row>0</xdr:row>
      <xdr:rowOff>0</xdr:rowOff>
    </xdr:from>
    <xdr:to>
      <xdr:col>7</xdr:col>
      <xdr:colOff>133796</xdr:colOff>
      <xdr:row>1</xdr:row>
      <xdr:rowOff>15000</xdr:rowOff>
    </xdr:to>
    <xdr:sp macro="" textlink="">
      <xdr:nvSpPr>
        <xdr:cNvPr id="12" name="Retângulo 11">
          <a:hlinkClick xmlns:r="http://schemas.openxmlformats.org/officeDocument/2006/relationships" r:id="rId10"/>
        </xdr:cNvPr>
        <xdr:cNvSpPr/>
      </xdr:nvSpPr>
      <xdr:spPr>
        <a:xfrm>
          <a:off x="67722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7</xdr:col>
      <xdr:colOff>200021</xdr:colOff>
      <xdr:row>0</xdr:row>
      <xdr:rowOff>0</xdr:rowOff>
    </xdr:from>
    <xdr:to>
      <xdr:col>7</xdr:col>
      <xdr:colOff>1172021</xdr:colOff>
      <xdr:row>1</xdr:row>
      <xdr:rowOff>15000</xdr:rowOff>
    </xdr:to>
    <xdr:sp macro="" textlink="">
      <xdr:nvSpPr>
        <xdr:cNvPr id="13" name="Retângulo 12">
          <a:hlinkClick xmlns:r="http://schemas.openxmlformats.org/officeDocument/2006/relationships" r:id="rId11"/>
        </xdr:cNvPr>
        <xdr:cNvSpPr/>
      </xdr:nvSpPr>
      <xdr:spPr>
        <a:xfrm>
          <a:off x="7810496"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7</xdr:col>
      <xdr:colOff>1238246</xdr:colOff>
      <xdr:row>0</xdr:row>
      <xdr:rowOff>0</xdr:rowOff>
    </xdr:from>
    <xdr:to>
      <xdr:col>7</xdr:col>
      <xdr:colOff>2210246</xdr:colOff>
      <xdr:row>1</xdr:row>
      <xdr:rowOff>15000</xdr:rowOff>
    </xdr:to>
    <xdr:sp macro="" textlink="">
      <xdr:nvSpPr>
        <xdr:cNvPr id="14" name="Retângulo 13">
          <a:hlinkClick xmlns:r="http://schemas.openxmlformats.org/officeDocument/2006/relationships" r:id="rId12"/>
        </xdr:cNvPr>
        <xdr:cNvSpPr/>
      </xdr:nvSpPr>
      <xdr:spPr>
        <a:xfrm>
          <a:off x="8848721"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7</xdr:col>
      <xdr:colOff>2285996</xdr:colOff>
      <xdr:row>0</xdr:row>
      <xdr:rowOff>0</xdr:rowOff>
    </xdr:from>
    <xdr:to>
      <xdr:col>9</xdr:col>
      <xdr:colOff>781496</xdr:colOff>
      <xdr:row>1</xdr:row>
      <xdr:rowOff>15000</xdr:rowOff>
    </xdr:to>
    <xdr:sp macro="" textlink="">
      <xdr:nvSpPr>
        <xdr:cNvPr id="15" name="Retângulo 14">
          <a:hlinkClick xmlns:r="http://schemas.openxmlformats.org/officeDocument/2006/relationships" r:id="rId13"/>
        </xdr:cNvPr>
        <xdr:cNvSpPr/>
      </xdr:nvSpPr>
      <xdr:spPr>
        <a:xfrm>
          <a:off x="9896471"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INSTRUÇÕES</a:t>
          </a:r>
        </a:p>
      </xdr:txBody>
    </xdr:sp>
    <xdr:clientData/>
  </xdr:twoCellAnchor>
  <xdr:twoCellAnchor editAs="absolute">
    <xdr:from>
      <xdr:col>0</xdr:col>
      <xdr:colOff>0</xdr:colOff>
      <xdr:row>0</xdr:row>
      <xdr:rowOff>0</xdr:rowOff>
    </xdr:from>
    <xdr:to>
      <xdr:col>1</xdr:col>
      <xdr:colOff>1037488</xdr:colOff>
      <xdr:row>1</xdr:row>
      <xdr:rowOff>15000</xdr:rowOff>
    </xdr:to>
    <xdr:pic>
      <xdr:nvPicPr>
        <xdr:cNvPr id="16" name="Imagem 15"/>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2</xdr:col>
      <xdr:colOff>142871</xdr:colOff>
      <xdr:row>1</xdr:row>
      <xdr:rowOff>28575</xdr:rowOff>
    </xdr:from>
    <xdr:to>
      <xdr:col>3</xdr:col>
      <xdr:colOff>933896</xdr:colOff>
      <xdr:row>2</xdr:row>
      <xdr:rowOff>38250</xdr:rowOff>
    </xdr:to>
    <xdr:sp macro="" textlink="">
      <xdr:nvSpPr>
        <xdr:cNvPr id="17" name="Retângulo 16">
          <a:hlinkClick xmlns:r="http://schemas.openxmlformats.org/officeDocument/2006/relationships" r:id="rId12"/>
        </xdr:cNvPr>
        <xdr:cNvSpPr/>
      </xdr:nvSpPr>
      <xdr:spPr>
        <a:xfrm>
          <a:off x="2619371" y="409575"/>
          <a:ext cx="972000"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Geral</a:t>
          </a:r>
        </a:p>
      </xdr:txBody>
    </xdr:sp>
    <xdr:clientData/>
  </xdr:twoCellAnchor>
  <xdr:twoCellAnchor editAs="absolute">
    <xdr:from>
      <xdr:col>3</xdr:col>
      <xdr:colOff>1000125</xdr:colOff>
      <xdr:row>1</xdr:row>
      <xdr:rowOff>28575</xdr:rowOff>
    </xdr:from>
    <xdr:to>
      <xdr:col>3</xdr:col>
      <xdr:colOff>1972125</xdr:colOff>
      <xdr:row>2</xdr:row>
      <xdr:rowOff>38250</xdr:rowOff>
    </xdr:to>
    <xdr:sp macro="" textlink="">
      <xdr:nvSpPr>
        <xdr:cNvPr id="18" name="Retângulo 17">
          <a:hlinkClick xmlns:r="http://schemas.openxmlformats.org/officeDocument/2006/relationships" r:id="rId15"/>
        </xdr:cNvPr>
        <xdr:cNvSpPr/>
      </xdr:nvSpPr>
      <xdr:spPr>
        <a:xfrm>
          <a:off x="3657600" y="409575"/>
          <a:ext cx="972000" cy="324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Problema</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0</xdr:colOff>
      <xdr:row>7</xdr:row>
      <xdr:rowOff>74081</xdr:rowOff>
    </xdr:from>
    <xdr:to>
      <xdr:col>19</xdr:col>
      <xdr:colOff>1298</xdr:colOff>
      <xdr:row>7</xdr:row>
      <xdr:rowOff>506081</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2201331"/>
          <a:ext cx="610898" cy="432000"/>
        </a:xfrm>
        <a:prstGeom prst="rect">
          <a:avLst/>
        </a:prstGeom>
      </xdr:spPr>
    </xdr:pic>
    <xdr:clientData/>
  </xdr:twoCellAnchor>
  <xdr:twoCellAnchor editAs="oneCell">
    <xdr:from>
      <xdr:col>18</xdr:col>
      <xdr:colOff>0</xdr:colOff>
      <xdr:row>9</xdr:row>
      <xdr:rowOff>74081</xdr:rowOff>
    </xdr:from>
    <xdr:to>
      <xdr:col>19</xdr:col>
      <xdr:colOff>1298</xdr:colOff>
      <xdr:row>9</xdr:row>
      <xdr:rowOff>506081</xdr:rowOff>
    </xdr:to>
    <xdr:pic>
      <xdr:nvPicPr>
        <xdr:cNvPr id="5" name="Imagem 4">
          <a:hlinkClick xmlns:r="http://schemas.openxmlformats.org/officeDocument/2006/relationships" r:id="rId3"/>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2825748"/>
          <a:ext cx="610898" cy="432000"/>
        </a:xfrm>
        <a:prstGeom prst="rect">
          <a:avLst/>
        </a:prstGeom>
      </xdr:spPr>
    </xdr:pic>
    <xdr:clientData/>
  </xdr:twoCellAnchor>
  <xdr:twoCellAnchor editAs="oneCell">
    <xdr:from>
      <xdr:col>18</xdr:col>
      <xdr:colOff>0</xdr:colOff>
      <xdr:row>11</xdr:row>
      <xdr:rowOff>74081</xdr:rowOff>
    </xdr:from>
    <xdr:to>
      <xdr:col>19</xdr:col>
      <xdr:colOff>1298</xdr:colOff>
      <xdr:row>11</xdr:row>
      <xdr:rowOff>506081</xdr:rowOff>
    </xdr:to>
    <xdr:pic>
      <xdr:nvPicPr>
        <xdr:cNvPr id="6" name="Imagem 5">
          <a:hlinkClick xmlns:r="http://schemas.openxmlformats.org/officeDocument/2006/relationships" r:id="rId4"/>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3450164"/>
          <a:ext cx="610898" cy="432000"/>
        </a:xfrm>
        <a:prstGeom prst="rect">
          <a:avLst/>
        </a:prstGeom>
      </xdr:spPr>
    </xdr:pic>
    <xdr:clientData/>
  </xdr:twoCellAnchor>
  <xdr:twoCellAnchor editAs="oneCell">
    <xdr:from>
      <xdr:col>18</xdr:col>
      <xdr:colOff>0</xdr:colOff>
      <xdr:row>13</xdr:row>
      <xdr:rowOff>74081</xdr:rowOff>
    </xdr:from>
    <xdr:to>
      <xdr:col>19</xdr:col>
      <xdr:colOff>1298</xdr:colOff>
      <xdr:row>13</xdr:row>
      <xdr:rowOff>506081</xdr:rowOff>
    </xdr:to>
    <xdr:pic>
      <xdr:nvPicPr>
        <xdr:cNvPr id="7" name="Imagem 6">
          <a:hlinkClick xmlns:r="http://schemas.openxmlformats.org/officeDocument/2006/relationships" r:id="rId5"/>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4074581"/>
          <a:ext cx="610898" cy="432000"/>
        </a:xfrm>
        <a:prstGeom prst="rect">
          <a:avLst/>
        </a:prstGeom>
      </xdr:spPr>
    </xdr:pic>
    <xdr:clientData/>
  </xdr:twoCellAnchor>
  <xdr:twoCellAnchor editAs="oneCell">
    <xdr:from>
      <xdr:col>18</xdr:col>
      <xdr:colOff>0</xdr:colOff>
      <xdr:row>15</xdr:row>
      <xdr:rowOff>74081</xdr:rowOff>
    </xdr:from>
    <xdr:to>
      <xdr:col>19</xdr:col>
      <xdr:colOff>1298</xdr:colOff>
      <xdr:row>15</xdr:row>
      <xdr:rowOff>506081</xdr:rowOff>
    </xdr:to>
    <xdr:pic>
      <xdr:nvPicPr>
        <xdr:cNvPr id="8" name="Imagem 7">
          <a:hlinkClick xmlns:r="http://schemas.openxmlformats.org/officeDocument/2006/relationships" r:id="rId6"/>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4698998"/>
          <a:ext cx="610898" cy="432000"/>
        </a:xfrm>
        <a:prstGeom prst="rect">
          <a:avLst/>
        </a:prstGeom>
      </xdr:spPr>
    </xdr:pic>
    <xdr:clientData/>
  </xdr:twoCellAnchor>
  <xdr:twoCellAnchor editAs="oneCell">
    <xdr:from>
      <xdr:col>18</xdr:col>
      <xdr:colOff>0</xdr:colOff>
      <xdr:row>17</xdr:row>
      <xdr:rowOff>74081</xdr:rowOff>
    </xdr:from>
    <xdr:to>
      <xdr:col>19</xdr:col>
      <xdr:colOff>1298</xdr:colOff>
      <xdr:row>17</xdr:row>
      <xdr:rowOff>506081</xdr:rowOff>
    </xdr:to>
    <xdr:pic>
      <xdr:nvPicPr>
        <xdr:cNvPr id="10" name="Imagem 9">
          <a:hlinkClick xmlns:r="http://schemas.openxmlformats.org/officeDocument/2006/relationships" r:id="rId7"/>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5323414"/>
          <a:ext cx="610898" cy="432000"/>
        </a:xfrm>
        <a:prstGeom prst="rect">
          <a:avLst/>
        </a:prstGeom>
      </xdr:spPr>
    </xdr:pic>
    <xdr:clientData/>
  </xdr:twoCellAnchor>
  <xdr:twoCellAnchor editAs="oneCell">
    <xdr:from>
      <xdr:col>18</xdr:col>
      <xdr:colOff>0</xdr:colOff>
      <xdr:row>19</xdr:row>
      <xdr:rowOff>74081</xdr:rowOff>
    </xdr:from>
    <xdr:to>
      <xdr:col>19</xdr:col>
      <xdr:colOff>1298</xdr:colOff>
      <xdr:row>19</xdr:row>
      <xdr:rowOff>506081</xdr:rowOff>
    </xdr:to>
    <xdr:pic>
      <xdr:nvPicPr>
        <xdr:cNvPr id="11" name="Imagem 10">
          <a:hlinkClick xmlns:r="http://schemas.openxmlformats.org/officeDocument/2006/relationships" r:id="rId8"/>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7333" y="5947831"/>
          <a:ext cx="610898" cy="432000"/>
        </a:xfrm>
        <a:prstGeom prst="rect">
          <a:avLst/>
        </a:prstGeom>
      </xdr:spPr>
    </xdr:pic>
    <xdr:clientData/>
  </xdr:twoCellAnchor>
  <xdr:twoCellAnchor editAs="absolute">
    <xdr:from>
      <xdr:col>3</xdr:col>
      <xdr:colOff>0</xdr:colOff>
      <xdr:row>0</xdr:row>
      <xdr:rowOff>0</xdr:rowOff>
    </xdr:from>
    <xdr:to>
      <xdr:col>4</xdr:col>
      <xdr:colOff>381450</xdr:colOff>
      <xdr:row>1</xdr:row>
      <xdr:rowOff>15000</xdr:rowOff>
    </xdr:to>
    <xdr:sp macro="" textlink="">
      <xdr:nvSpPr>
        <xdr:cNvPr id="9" name="Retângulo 8">
          <a:hlinkClick xmlns:r="http://schemas.openxmlformats.org/officeDocument/2006/relationships" r:id="rId9"/>
        </xdr:cNvPr>
        <xdr:cNvSpPr/>
      </xdr:nvSpPr>
      <xdr:spPr>
        <a:xfrm>
          <a:off x="2619375"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PROBLEMAS</a:t>
          </a:r>
        </a:p>
      </xdr:txBody>
    </xdr:sp>
    <xdr:clientData/>
  </xdr:twoCellAnchor>
  <xdr:twoCellAnchor editAs="absolute">
    <xdr:from>
      <xdr:col>4</xdr:col>
      <xdr:colOff>438150</xdr:colOff>
      <xdr:row>0</xdr:row>
      <xdr:rowOff>0</xdr:rowOff>
    </xdr:from>
    <xdr:to>
      <xdr:col>6</xdr:col>
      <xdr:colOff>229050</xdr:colOff>
      <xdr:row>1</xdr:row>
      <xdr:rowOff>15000</xdr:rowOff>
    </xdr:to>
    <xdr:sp macro="" textlink="">
      <xdr:nvSpPr>
        <xdr:cNvPr id="12" name="Retângulo 11">
          <a:hlinkClick xmlns:r="http://schemas.openxmlformats.org/officeDocument/2006/relationships" r:id="rId10"/>
        </xdr:cNvPr>
        <xdr:cNvSpPr/>
      </xdr:nvSpPr>
      <xdr:spPr>
        <a:xfrm>
          <a:off x="3648075"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RANKING</a:t>
          </a:r>
        </a:p>
      </xdr:txBody>
    </xdr:sp>
    <xdr:clientData/>
  </xdr:twoCellAnchor>
  <xdr:twoCellAnchor editAs="absolute">
    <xdr:from>
      <xdr:col>6</xdr:col>
      <xdr:colOff>304800</xdr:colOff>
      <xdr:row>0</xdr:row>
      <xdr:rowOff>0</xdr:rowOff>
    </xdr:from>
    <xdr:to>
      <xdr:col>8</xdr:col>
      <xdr:colOff>95700</xdr:colOff>
      <xdr:row>1</xdr:row>
      <xdr:rowOff>15000</xdr:rowOff>
    </xdr:to>
    <xdr:sp macro="" textlink="">
      <xdr:nvSpPr>
        <xdr:cNvPr id="13" name="Retângulo 12">
          <a:hlinkClick xmlns:r="http://schemas.openxmlformats.org/officeDocument/2006/relationships" r:id="rId11"/>
        </xdr:cNvPr>
        <xdr:cNvSpPr/>
      </xdr:nvSpPr>
      <xdr:spPr>
        <a:xfrm>
          <a:off x="4695825"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PLANO DE AÇÃO</a:t>
          </a:r>
        </a:p>
      </xdr:txBody>
    </xdr:sp>
    <xdr:clientData/>
  </xdr:twoCellAnchor>
  <xdr:twoCellAnchor editAs="absolute">
    <xdr:from>
      <xdr:col>8</xdr:col>
      <xdr:colOff>161925</xdr:colOff>
      <xdr:row>0</xdr:row>
      <xdr:rowOff>0</xdr:rowOff>
    </xdr:from>
    <xdr:to>
      <xdr:col>9</xdr:col>
      <xdr:colOff>543375</xdr:colOff>
      <xdr:row>1</xdr:row>
      <xdr:rowOff>15000</xdr:rowOff>
    </xdr:to>
    <xdr:sp macro="" textlink="">
      <xdr:nvSpPr>
        <xdr:cNvPr id="14" name="Retângulo 13">
          <a:hlinkClick xmlns:r="http://schemas.openxmlformats.org/officeDocument/2006/relationships" r:id="rId12"/>
        </xdr:cNvPr>
        <xdr:cNvSpPr/>
      </xdr:nvSpPr>
      <xdr:spPr>
        <a:xfrm>
          <a:off x="5734050"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 DE VIABILIDADE</a:t>
          </a:r>
        </a:p>
      </xdr:txBody>
    </xdr:sp>
    <xdr:clientData/>
  </xdr:twoCellAnchor>
  <xdr:twoCellAnchor editAs="absolute">
    <xdr:from>
      <xdr:col>10</xdr:col>
      <xdr:colOff>19050</xdr:colOff>
      <xdr:row>0</xdr:row>
      <xdr:rowOff>0</xdr:rowOff>
    </xdr:from>
    <xdr:to>
      <xdr:col>11</xdr:col>
      <xdr:colOff>400500</xdr:colOff>
      <xdr:row>1</xdr:row>
      <xdr:rowOff>15000</xdr:rowOff>
    </xdr:to>
    <xdr:sp macro="" textlink="">
      <xdr:nvSpPr>
        <xdr:cNvPr id="15" name="Retângulo 14">
          <a:hlinkClick xmlns:r="http://schemas.openxmlformats.org/officeDocument/2006/relationships" r:id="rId13"/>
        </xdr:cNvPr>
        <xdr:cNvSpPr/>
      </xdr:nvSpPr>
      <xdr:spPr>
        <a:xfrm>
          <a:off x="6772275"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GRÁFICOS</a:t>
          </a:r>
        </a:p>
      </xdr:txBody>
    </xdr:sp>
    <xdr:clientData/>
  </xdr:twoCellAnchor>
  <xdr:twoCellAnchor editAs="absolute">
    <xdr:from>
      <xdr:col>11</xdr:col>
      <xdr:colOff>466725</xdr:colOff>
      <xdr:row>0</xdr:row>
      <xdr:rowOff>0</xdr:rowOff>
    </xdr:from>
    <xdr:to>
      <xdr:col>13</xdr:col>
      <xdr:colOff>257625</xdr:colOff>
      <xdr:row>1</xdr:row>
      <xdr:rowOff>15000</xdr:rowOff>
    </xdr:to>
    <xdr:sp macro="" textlink="">
      <xdr:nvSpPr>
        <xdr:cNvPr id="16" name="Retângulo 15">
          <a:hlinkClick xmlns:r="http://schemas.openxmlformats.org/officeDocument/2006/relationships" r:id="rId14"/>
        </xdr:cNvPr>
        <xdr:cNvSpPr/>
      </xdr:nvSpPr>
      <xdr:spPr>
        <a:xfrm>
          <a:off x="7810500"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RESULTADOS</a:t>
          </a:r>
        </a:p>
      </xdr:txBody>
    </xdr:sp>
    <xdr:clientData/>
  </xdr:twoCellAnchor>
  <xdr:twoCellAnchor editAs="absolute">
    <xdr:from>
      <xdr:col>13</xdr:col>
      <xdr:colOff>323850</xdr:colOff>
      <xdr:row>0</xdr:row>
      <xdr:rowOff>0</xdr:rowOff>
    </xdr:from>
    <xdr:to>
      <xdr:col>15</xdr:col>
      <xdr:colOff>114750</xdr:colOff>
      <xdr:row>1</xdr:row>
      <xdr:rowOff>15000</xdr:rowOff>
    </xdr:to>
    <xdr:sp macro="" textlink="">
      <xdr:nvSpPr>
        <xdr:cNvPr id="17" name="Retângulo 16">
          <a:hlinkClick xmlns:r="http://schemas.openxmlformats.org/officeDocument/2006/relationships" r:id="rId15"/>
        </xdr:cNvPr>
        <xdr:cNvSpPr/>
      </xdr:nvSpPr>
      <xdr:spPr>
        <a:xfrm>
          <a:off x="8848725" y="0"/>
          <a:ext cx="972000" cy="39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DASBOARD</a:t>
          </a:r>
        </a:p>
      </xdr:txBody>
    </xdr:sp>
    <xdr:clientData/>
  </xdr:twoCellAnchor>
  <xdr:twoCellAnchor editAs="absolute">
    <xdr:from>
      <xdr:col>15</xdr:col>
      <xdr:colOff>190500</xdr:colOff>
      <xdr:row>0</xdr:row>
      <xdr:rowOff>0</xdr:rowOff>
    </xdr:from>
    <xdr:to>
      <xdr:col>16</xdr:col>
      <xdr:colOff>571950</xdr:colOff>
      <xdr:row>1</xdr:row>
      <xdr:rowOff>15000</xdr:rowOff>
    </xdr:to>
    <xdr:sp macro="" textlink="">
      <xdr:nvSpPr>
        <xdr:cNvPr id="18" name="Retângulo 17">
          <a:hlinkClick xmlns:r="http://schemas.openxmlformats.org/officeDocument/2006/relationships" r:id="rId16"/>
        </xdr:cNvPr>
        <xdr:cNvSpPr/>
      </xdr:nvSpPr>
      <xdr:spPr>
        <a:xfrm>
          <a:off x="9896475" y="0"/>
          <a:ext cx="972000" cy="396000"/>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INSTRUÇÕES</a:t>
          </a:r>
        </a:p>
      </xdr:txBody>
    </xdr:sp>
    <xdr:clientData/>
  </xdr:twoCellAnchor>
  <xdr:twoCellAnchor editAs="absolute">
    <xdr:from>
      <xdr:col>0</xdr:col>
      <xdr:colOff>0</xdr:colOff>
      <xdr:row>0</xdr:row>
      <xdr:rowOff>0</xdr:rowOff>
    </xdr:from>
    <xdr:to>
      <xdr:col>1</xdr:col>
      <xdr:colOff>961288</xdr:colOff>
      <xdr:row>1</xdr:row>
      <xdr:rowOff>15000</xdr:rowOff>
    </xdr:to>
    <xdr:pic>
      <xdr:nvPicPr>
        <xdr:cNvPr id="19" name="Imagem 18"/>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t="17346" b="16326"/>
        <a:stretch/>
      </xdr:blipFill>
      <xdr:spPr>
        <a:xfrm>
          <a:off x="0" y="0"/>
          <a:ext cx="1218463" cy="396000"/>
        </a:xfrm>
        <a:prstGeom prst="rect">
          <a:avLst/>
        </a:prstGeom>
      </xdr:spPr>
    </xdr:pic>
    <xdr:clientData/>
  </xdr:twoCellAnchor>
  <xdr:twoCellAnchor editAs="absolute">
    <xdr:from>
      <xdr:col>2</xdr:col>
      <xdr:colOff>590546</xdr:colOff>
      <xdr:row>1</xdr:row>
      <xdr:rowOff>38100</xdr:rowOff>
    </xdr:from>
    <xdr:to>
      <xdr:col>4</xdr:col>
      <xdr:colOff>381446</xdr:colOff>
      <xdr:row>2</xdr:row>
      <xdr:rowOff>47775</xdr:rowOff>
    </xdr:to>
    <xdr:sp macro="" textlink="">
      <xdr:nvSpPr>
        <xdr:cNvPr id="20" name="Retângulo 19">
          <a:hlinkClick xmlns:r="http://schemas.openxmlformats.org/officeDocument/2006/relationships" r:id="rId16"/>
        </xdr:cNvPr>
        <xdr:cNvSpPr/>
      </xdr:nvSpPr>
      <xdr:spPr>
        <a:xfrm>
          <a:off x="2619371" y="419100"/>
          <a:ext cx="972000" cy="324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Intruções</a:t>
          </a:r>
        </a:p>
      </xdr:txBody>
    </xdr:sp>
    <xdr:clientData/>
  </xdr:twoCellAnchor>
  <xdr:twoCellAnchor editAs="absolute">
    <xdr:from>
      <xdr:col>4</xdr:col>
      <xdr:colOff>457200</xdr:colOff>
      <xdr:row>1</xdr:row>
      <xdr:rowOff>38100</xdr:rowOff>
    </xdr:from>
    <xdr:to>
      <xdr:col>6</xdr:col>
      <xdr:colOff>248100</xdr:colOff>
      <xdr:row>2</xdr:row>
      <xdr:rowOff>47775</xdr:rowOff>
    </xdr:to>
    <xdr:sp macro="" textlink="">
      <xdr:nvSpPr>
        <xdr:cNvPr id="21" name="Retângulo 20">
          <a:hlinkClick xmlns:r="http://schemas.openxmlformats.org/officeDocument/2006/relationships" r:id="rId18"/>
        </xdr:cNvPr>
        <xdr:cNvSpPr/>
      </xdr:nvSpPr>
      <xdr:spPr>
        <a:xfrm>
          <a:off x="3667125" y="419100"/>
          <a:ext cx="972000"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Dúvidas</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2"/>
  <dimension ref="A1:AH101"/>
  <sheetViews>
    <sheetView showGridLines="0" zoomScaleNormal="100" workbookViewId="0">
      <selection activeCell="C7" sqref="C7"/>
    </sheetView>
  </sheetViews>
  <sheetFormatPr defaultColWidth="9.140625" defaultRowHeight="15" x14ac:dyDescent="0.25"/>
  <cols>
    <col min="1" max="1" width="2.7109375" style="18" customWidth="1"/>
    <col min="2" max="2" width="6.7109375" style="24" customWidth="1"/>
    <col min="3" max="3" width="48.28515625" style="24" customWidth="1"/>
    <col min="4" max="6" width="23.7109375" style="24" customWidth="1"/>
    <col min="7" max="7" width="17.7109375" style="24" customWidth="1"/>
    <col min="8" max="8" width="17.7109375" style="44" customWidth="1"/>
    <col min="9" max="9" width="11" style="36" hidden="1" customWidth="1"/>
    <col min="10" max="10" width="16.42578125" style="36" hidden="1" customWidth="1"/>
    <col min="11" max="11" width="34.42578125" style="37" hidden="1" customWidth="1"/>
    <col min="12" max="12" width="15.140625" style="38" hidden="1" customWidth="1"/>
    <col min="13" max="16" width="15.140625" style="36" hidden="1" customWidth="1"/>
    <col min="17" max="17" width="5.28515625" style="36" hidden="1" customWidth="1"/>
    <col min="18" max="18" width="15.140625" style="36" hidden="1" customWidth="1"/>
    <col min="19" max="19" width="5.28515625" style="36" hidden="1" customWidth="1"/>
    <col min="20" max="20" width="21.42578125" style="36" hidden="1" customWidth="1"/>
    <col min="21" max="21" width="5.28515625" style="36" hidden="1" customWidth="1"/>
    <col min="22" max="22" width="21.42578125" style="36" bestFit="1" customWidth="1"/>
    <col min="23" max="25" width="9.140625" style="36"/>
    <col min="26" max="26" width="9.140625" style="39"/>
    <col min="27" max="34" width="9.140625" style="45"/>
    <col min="35" max="16384" width="9.140625" style="24"/>
  </cols>
  <sheetData>
    <row r="1" spans="2:34"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34"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2:34" s="18" customFormat="1" ht="15" customHeight="1" x14ac:dyDescent="0.25">
      <c r="C3" s="34"/>
      <c r="D3" s="34"/>
      <c r="E3" s="34"/>
      <c r="H3" s="35"/>
      <c r="I3" s="36"/>
      <c r="J3" s="36"/>
      <c r="K3" s="37"/>
      <c r="L3" s="38"/>
      <c r="M3" s="36"/>
      <c r="N3" s="36"/>
      <c r="O3" s="36"/>
      <c r="P3" s="36"/>
      <c r="Q3" s="36"/>
      <c r="R3" s="36"/>
      <c r="S3" s="36"/>
      <c r="T3" s="36"/>
      <c r="U3" s="36"/>
      <c r="V3" s="36"/>
      <c r="W3" s="36"/>
      <c r="X3" s="36"/>
      <c r="Y3" s="36"/>
      <c r="Z3" s="39"/>
      <c r="AA3" s="40"/>
      <c r="AB3" s="40"/>
      <c r="AC3" s="40"/>
      <c r="AD3" s="40"/>
      <c r="AE3" s="40"/>
      <c r="AF3" s="40"/>
      <c r="AG3" s="40"/>
      <c r="AH3" s="40"/>
    </row>
    <row r="4" spans="2:34" s="18" customFormat="1" ht="20.100000000000001" customHeight="1" x14ac:dyDescent="0.35">
      <c r="B4" s="41" t="s">
        <v>46</v>
      </c>
      <c r="D4" s="42"/>
      <c r="E4" s="42"/>
      <c r="F4" s="42"/>
      <c r="G4" s="42"/>
      <c r="H4" s="42"/>
      <c r="I4" s="42"/>
      <c r="J4" s="42"/>
      <c r="K4" s="42"/>
      <c r="L4" s="42"/>
      <c r="M4" s="42"/>
      <c r="N4" s="36"/>
      <c r="O4" s="36"/>
      <c r="P4" s="36"/>
      <c r="Q4" s="36"/>
      <c r="R4" s="36"/>
      <c r="S4" s="36"/>
      <c r="T4" s="36"/>
      <c r="U4" s="36"/>
      <c r="V4" s="36"/>
      <c r="W4" s="36"/>
      <c r="X4" s="36"/>
      <c r="Y4" s="36"/>
      <c r="Z4" s="39"/>
      <c r="AA4" s="40"/>
      <c r="AB4" s="40"/>
      <c r="AC4" s="40"/>
      <c r="AD4" s="40"/>
      <c r="AE4" s="40"/>
      <c r="AF4" s="40"/>
      <c r="AG4" s="40"/>
      <c r="AH4" s="40"/>
    </row>
    <row r="5" spans="2:34" ht="15" customHeight="1" x14ac:dyDescent="0.25">
      <c r="C5" s="43"/>
    </row>
    <row r="6" spans="2:34" ht="41.25" customHeight="1" x14ac:dyDescent="0.25">
      <c r="B6" s="46" t="s">
        <v>133</v>
      </c>
      <c r="C6" s="47" t="s">
        <v>7</v>
      </c>
      <c r="D6" s="47" t="s">
        <v>16</v>
      </c>
      <c r="E6" s="47" t="s">
        <v>18</v>
      </c>
      <c r="F6" s="47" t="s">
        <v>19</v>
      </c>
      <c r="G6" s="47" t="s">
        <v>165</v>
      </c>
      <c r="H6" s="47" t="s">
        <v>166</v>
      </c>
      <c r="I6" s="48" t="s">
        <v>157</v>
      </c>
      <c r="J6" s="49" t="s">
        <v>158</v>
      </c>
      <c r="K6" s="50" t="s">
        <v>155</v>
      </c>
      <c r="L6" s="51" t="s">
        <v>156</v>
      </c>
      <c r="M6" s="52" t="s">
        <v>13</v>
      </c>
      <c r="N6" s="52" t="s">
        <v>14</v>
      </c>
      <c r="O6" s="52" t="s">
        <v>15</v>
      </c>
      <c r="P6" s="53" t="s">
        <v>16</v>
      </c>
      <c r="Q6" s="53" t="s">
        <v>17</v>
      </c>
      <c r="R6" s="53" t="s">
        <v>18</v>
      </c>
      <c r="S6" s="53" t="s">
        <v>17</v>
      </c>
      <c r="T6" s="53" t="s">
        <v>19</v>
      </c>
      <c r="U6" s="53" t="s">
        <v>17</v>
      </c>
    </row>
    <row r="7" spans="2:34" ht="30" customHeight="1" x14ac:dyDescent="0.25">
      <c r="B7" s="54">
        <v>1</v>
      </c>
      <c r="C7" s="1" t="s">
        <v>153</v>
      </c>
      <c r="D7" s="1" t="s">
        <v>32</v>
      </c>
      <c r="E7" s="1" t="s">
        <v>33</v>
      </c>
      <c r="F7" s="1" t="s">
        <v>34</v>
      </c>
      <c r="G7" s="56">
        <f>IF(C7="","",ROUND(AVERAGE(M7:O7)+I7,0))</f>
        <v>5</v>
      </c>
      <c r="H7" s="57">
        <f>J7</f>
        <v>125.000001</v>
      </c>
      <c r="I7" s="58">
        <v>9.9999999999999995E-7</v>
      </c>
      <c r="J7" s="59">
        <f>IF(C7="","",L7+I7)</f>
        <v>125.000001</v>
      </c>
      <c r="K7" s="50" t="str">
        <f>IF(C7="","",C7)</f>
        <v>Atraso na entrega de material 1</v>
      </c>
      <c r="L7" s="60">
        <f>IF(C7="","",IFERROR(M7*N7*O7,""))</f>
        <v>125</v>
      </c>
      <c r="M7" s="61">
        <f>IF(C7="","",IFERROR(VLOOKUP(D7,$P$7:$Q$11,2,FALSE),""))</f>
        <v>5</v>
      </c>
      <c r="N7" s="61">
        <f>IF(C7="","",IFERROR(VLOOKUP(E7,$R$7:$S$11,2,FALSE),""))</f>
        <v>5</v>
      </c>
      <c r="O7" s="61">
        <f>IF(C7="","",IFERROR(VLOOKUP(F7,$T$7:$U$11,2,FALSE),""))</f>
        <v>5</v>
      </c>
      <c r="P7" s="53" t="s">
        <v>20</v>
      </c>
      <c r="Q7" s="53">
        <v>1</v>
      </c>
      <c r="R7" s="53" t="s">
        <v>21</v>
      </c>
      <c r="S7" s="53">
        <v>1</v>
      </c>
      <c r="T7" s="53" t="s">
        <v>22</v>
      </c>
      <c r="U7" s="53">
        <v>1</v>
      </c>
    </row>
    <row r="8" spans="2:34" ht="30" customHeight="1" x14ac:dyDescent="0.25">
      <c r="B8" s="54">
        <v>2</v>
      </c>
      <c r="C8" s="55" t="s">
        <v>154</v>
      </c>
      <c r="D8" s="55" t="s">
        <v>20</v>
      </c>
      <c r="E8" s="55" t="s">
        <v>21</v>
      </c>
      <c r="F8" s="55" t="s">
        <v>22</v>
      </c>
      <c r="G8" s="56">
        <f t="shared" ref="G8:G57" si="0">IF(C8="","",ROUND(AVERAGE(M8:O8)+I8,0))</f>
        <v>1</v>
      </c>
      <c r="H8" s="57">
        <f t="shared" ref="H8:H57" si="1">J8</f>
        <v>1.0000020000000001</v>
      </c>
      <c r="I8" s="58">
        <v>1.9999999999999999E-6</v>
      </c>
      <c r="J8" s="59">
        <f t="shared" ref="J8:J57" si="2">IF(C8="","",L8+I8)</f>
        <v>1.0000020000000001</v>
      </c>
      <c r="K8" s="50" t="str">
        <f t="shared" ref="K8:K57" si="3">IF(C8="","",C8)</f>
        <v>Atraso na entrega de material 2</v>
      </c>
      <c r="L8" s="60">
        <f t="shared" ref="L8:L57" si="4">IF(C8="","",IFERROR(M8*N8*O8,""))</f>
        <v>1</v>
      </c>
      <c r="M8" s="61">
        <f t="shared" ref="M8:M57" si="5">IF(C8="","",IFERROR(VLOOKUP(D8,$P$7:$Q$11,2,FALSE),""))</f>
        <v>1</v>
      </c>
      <c r="N8" s="61">
        <f t="shared" ref="N8:N57" si="6">IF(C8="","",IFERROR(VLOOKUP(E8,$R$7:$S$11,2,FALSE),""))</f>
        <v>1</v>
      </c>
      <c r="O8" s="61">
        <f t="shared" ref="O8:O57" si="7">IF(C8="","",IFERROR(VLOOKUP(F8,$T$7:$U$11,2,FALSE),""))</f>
        <v>1</v>
      </c>
      <c r="P8" s="53" t="s">
        <v>23</v>
      </c>
      <c r="Q8" s="53">
        <v>2</v>
      </c>
      <c r="R8" s="53" t="s">
        <v>24</v>
      </c>
      <c r="S8" s="53">
        <v>2</v>
      </c>
      <c r="T8" s="53" t="s">
        <v>25</v>
      </c>
      <c r="U8" s="53">
        <v>2</v>
      </c>
    </row>
    <row r="9" spans="2:34" ht="30" customHeight="1" x14ac:dyDescent="0.25">
      <c r="B9" s="54">
        <v>3</v>
      </c>
      <c r="C9" s="55"/>
      <c r="D9" s="55"/>
      <c r="E9" s="55"/>
      <c r="F9" s="55"/>
      <c r="G9" s="56" t="str">
        <f t="shared" si="0"/>
        <v/>
      </c>
      <c r="H9" s="57" t="str">
        <f t="shared" si="1"/>
        <v/>
      </c>
      <c r="I9" s="58">
        <v>3.0000000000000001E-6</v>
      </c>
      <c r="J9" s="59" t="str">
        <f t="shared" si="2"/>
        <v/>
      </c>
      <c r="K9" s="50" t="str">
        <f t="shared" si="3"/>
        <v/>
      </c>
      <c r="L9" s="60" t="str">
        <f t="shared" si="4"/>
        <v/>
      </c>
      <c r="M9" s="61" t="str">
        <f t="shared" si="5"/>
        <v/>
      </c>
      <c r="N9" s="61" t="str">
        <f t="shared" si="6"/>
        <v/>
      </c>
      <c r="O9" s="61" t="str">
        <f t="shared" si="7"/>
        <v/>
      </c>
      <c r="P9" s="53" t="s">
        <v>26</v>
      </c>
      <c r="Q9" s="53">
        <v>3</v>
      </c>
      <c r="R9" s="53" t="s">
        <v>27</v>
      </c>
      <c r="S9" s="53">
        <v>3</v>
      </c>
      <c r="T9" s="53" t="s">
        <v>28</v>
      </c>
      <c r="U9" s="53">
        <v>3</v>
      </c>
    </row>
    <row r="10" spans="2:34" ht="30" customHeight="1" x14ac:dyDescent="0.25">
      <c r="B10" s="54">
        <v>4</v>
      </c>
      <c r="C10" s="55"/>
      <c r="D10" s="55"/>
      <c r="E10" s="55"/>
      <c r="F10" s="55"/>
      <c r="G10" s="56" t="str">
        <f t="shared" si="0"/>
        <v/>
      </c>
      <c r="H10" s="57" t="str">
        <f t="shared" si="1"/>
        <v/>
      </c>
      <c r="I10" s="58">
        <v>3.9999999999999998E-6</v>
      </c>
      <c r="J10" s="59" t="str">
        <f t="shared" si="2"/>
        <v/>
      </c>
      <c r="K10" s="50" t="str">
        <f t="shared" si="3"/>
        <v/>
      </c>
      <c r="L10" s="60" t="str">
        <f t="shared" si="4"/>
        <v/>
      </c>
      <c r="M10" s="61" t="str">
        <f t="shared" si="5"/>
        <v/>
      </c>
      <c r="N10" s="61" t="str">
        <f t="shared" si="6"/>
        <v/>
      </c>
      <c r="O10" s="61" t="str">
        <f t="shared" si="7"/>
        <v/>
      </c>
      <c r="P10" s="53" t="s">
        <v>29</v>
      </c>
      <c r="Q10" s="53">
        <v>4</v>
      </c>
      <c r="R10" s="53" t="s">
        <v>30</v>
      </c>
      <c r="S10" s="53">
        <v>4</v>
      </c>
      <c r="T10" s="53" t="s">
        <v>31</v>
      </c>
      <c r="U10" s="53">
        <v>4</v>
      </c>
    </row>
    <row r="11" spans="2:34" ht="30" customHeight="1" x14ac:dyDescent="0.25">
      <c r="B11" s="54">
        <v>5</v>
      </c>
      <c r="C11" s="55"/>
      <c r="D11" s="55"/>
      <c r="E11" s="55"/>
      <c r="F11" s="55"/>
      <c r="G11" s="56" t="str">
        <f t="shared" si="0"/>
        <v/>
      </c>
      <c r="H11" s="57" t="str">
        <f t="shared" si="1"/>
        <v/>
      </c>
      <c r="I11" s="58">
        <v>5.0000000000000004E-6</v>
      </c>
      <c r="J11" s="59" t="str">
        <f t="shared" si="2"/>
        <v/>
      </c>
      <c r="K11" s="50" t="str">
        <f t="shared" si="3"/>
        <v/>
      </c>
      <c r="L11" s="60" t="str">
        <f t="shared" si="4"/>
        <v/>
      </c>
      <c r="M11" s="61" t="str">
        <f t="shared" si="5"/>
        <v/>
      </c>
      <c r="N11" s="61" t="str">
        <f t="shared" si="6"/>
        <v/>
      </c>
      <c r="O11" s="61" t="str">
        <f t="shared" si="7"/>
        <v/>
      </c>
      <c r="P11" s="53" t="s">
        <v>32</v>
      </c>
      <c r="Q11" s="53">
        <v>5</v>
      </c>
      <c r="R11" s="53" t="s">
        <v>33</v>
      </c>
      <c r="S11" s="53">
        <v>5</v>
      </c>
      <c r="T11" s="53" t="s">
        <v>34</v>
      </c>
      <c r="U11" s="53">
        <v>5</v>
      </c>
    </row>
    <row r="12" spans="2:34" ht="30" customHeight="1" x14ac:dyDescent="0.25">
      <c r="B12" s="54">
        <v>6</v>
      </c>
      <c r="C12" s="55"/>
      <c r="D12" s="55"/>
      <c r="E12" s="55"/>
      <c r="F12" s="55"/>
      <c r="G12" s="56" t="str">
        <f t="shared" si="0"/>
        <v/>
      </c>
      <c r="H12" s="57" t="str">
        <f t="shared" si="1"/>
        <v/>
      </c>
      <c r="I12" s="58">
        <v>6.0000000000000002E-6</v>
      </c>
      <c r="J12" s="59" t="str">
        <f t="shared" si="2"/>
        <v/>
      </c>
      <c r="K12" s="50" t="str">
        <f t="shared" si="3"/>
        <v/>
      </c>
      <c r="L12" s="60" t="str">
        <f t="shared" si="4"/>
        <v/>
      </c>
      <c r="M12" s="61" t="str">
        <f t="shared" si="5"/>
        <v/>
      </c>
      <c r="N12" s="61" t="str">
        <f t="shared" si="6"/>
        <v/>
      </c>
      <c r="O12" s="61" t="str">
        <f t="shared" si="7"/>
        <v/>
      </c>
      <c r="R12" s="62"/>
      <c r="S12" s="62"/>
    </row>
    <row r="13" spans="2:34" ht="30" customHeight="1" x14ac:dyDescent="0.25">
      <c r="B13" s="54">
        <v>7</v>
      </c>
      <c r="C13" s="55"/>
      <c r="D13" s="55"/>
      <c r="E13" s="55"/>
      <c r="F13" s="55"/>
      <c r="G13" s="56" t="str">
        <f t="shared" si="0"/>
        <v/>
      </c>
      <c r="H13" s="57" t="str">
        <f t="shared" si="1"/>
        <v/>
      </c>
      <c r="I13" s="58">
        <v>6.9999999999999999E-6</v>
      </c>
      <c r="J13" s="59" t="str">
        <f t="shared" si="2"/>
        <v/>
      </c>
      <c r="K13" s="50" t="str">
        <f t="shared" si="3"/>
        <v/>
      </c>
      <c r="L13" s="60" t="str">
        <f t="shared" si="4"/>
        <v/>
      </c>
      <c r="M13" s="61" t="str">
        <f t="shared" si="5"/>
        <v/>
      </c>
      <c r="N13" s="61" t="str">
        <f t="shared" si="6"/>
        <v/>
      </c>
      <c r="O13" s="61" t="str">
        <f t="shared" si="7"/>
        <v/>
      </c>
    </row>
    <row r="14" spans="2:34" ht="30" customHeight="1" x14ac:dyDescent="0.25">
      <c r="B14" s="54">
        <v>8</v>
      </c>
      <c r="C14" s="55"/>
      <c r="D14" s="55"/>
      <c r="E14" s="55"/>
      <c r="F14" s="55"/>
      <c r="G14" s="56" t="str">
        <f t="shared" si="0"/>
        <v/>
      </c>
      <c r="H14" s="57" t="str">
        <f t="shared" si="1"/>
        <v/>
      </c>
      <c r="I14" s="58">
        <v>7.9999999999999996E-6</v>
      </c>
      <c r="J14" s="59" t="str">
        <f t="shared" si="2"/>
        <v/>
      </c>
      <c r="K14" s="50" t="str">
        <f t="shared" si="3"/>
        <v/>
      </c>
      <c r="L14" s="60" t="str">
        <f t="shared" si="4"/>
        <v/>
      </c>
      <c r="M14" s="61" t="str">
        <f t="shared" si="5"/>
        <v/>
      </c>
      <c r="N14" s="61" t="str">
        <f t="shared" si="6"/>
        <v/>
      </c>
      <c r="O14" s="61" t="str">
        <f t="shared" si="7"/>
        <v/>
      </c>
      <c r="P14" s="63"/>
      <c r="S14" s="63"/>
      <c r="T14" s="63"/>
      <c r="U14" s="63"/>
    </row>
    <row r="15" spans="2:34" ht="30" customHeight="1" x14ac:dyDescent="0.25">
      <c r="B15" s="54">
        <v>9</v>
      </c>
      <c r="C15" s="55"/>
      <c r="D15" s="55"/>
      <c r="E15" s="55"/>
      <c r="F15" s="55"/>
      <c r="G15" s="56" t="str">
        <f t="shared" si="0"/>
        <v/>
      </c>
      <c r="H15" s="57" t="str">
        <f t="shared" si="1"/>
        <v/>
      </c>
      <c r="I15" s="58">
        <v>9.0000000000000002E-6</v>
      </c>
      <c r="J15" s="59" t="str">
        <f t="shared" si="2"/>
        <v/>
      </c>
      <c r="K15" s="50" t="str">
        <f t="shared" si="3"/>
        <v/>
      </c>
      <c r="L15" s="60" t="str">
        <f t="shared" si="4"/>
        <v/>
      </c>
      <c r="M15" s="61" t="str">
        <f t="shared" si="5"/>
        <v/>
      </c>
      <c r="N15" s="61" t="str">
        <f t="shared" si="6"/>
        <v/>
      </c>
      <c r="O15" s="61" t="str">
        <f t="shared" si="7"/>
        <v/>
      </c>
      <c r="P15" s="62"/>
      <c r="S15" s="62"/>
      <c r="T15" s="62"/>
      <c r="U15" s="62"/>
    </row>
    <row r="16" spans="2:34" ht="30" customHeight="1" x14ac:dyDescent="0.25">
      <c r="B16" s="54">
        <v>10</v>
      </c>
      <c r="C16" s="55"/>
      <c r="D16" s="55"/>
      <c r="E16" s="55"/>
      <c r="F16" s="55"/>
      <c r="G16" s="56" t="str">
        <f t="shared" si="0"/>
        <v/>
      </c>
      <c r="H16" s="57" t="str">
        <f t="shared" si="1"/>
        <v/>
      </c>
      <c r="I16" s="58">
        <v>1.0000000000000001E-5</v>
      </c>
      <c r="J16" s="59" t="str">
        <f t="shared" si="2"/>
        <v/>
      </c>
      <c r="K16" s="50" t="str">
        <f t="shared" si="3"/>
        <v/>
      </c>
      <c r="L16" s="60" t="str">
        <f t="shared" si="4"/>
        <v/>
      </c>
      <c r="M16" s="61" t="str">
        <f t="shared" si="5"/>
        <v/>
      </c>
      <c r="N16" s="61" t="str">
        <f t="shared" si="6"/>
        <v/>
      </c>
      <c r="O16" s="61" t="str">
        <f t="shared" si="7"/>
        <v/>
      </c>
      <c r="P16" s="63"/>
      <c r="Q16" s="62"/>
      <c r="R16" s="62"/>
      <c r="S16" s="62"/>
      <c r="T16" s="63"/>
      <c r="U16" s="62"/>
    </row>
    <row r="17" spans="2:21" ht="30" customHeight="1" x14ac:dyDescent="0.25">
      <c r="B17" s="54">
        <v>11</v>
      </c>
      <c r="C17" s="55"/>
      <c r="D17" s="55"/>
      <c r="E17" s="55"/>
      <c r="F17" s="55"/>
      <c r="G17" s="56" t="str">
        <f t="shared" si="0"/>
        <v/>
      </c>
      <c r="H17" s="57" t="str">
        <f t="shared" si="1"/>
        <v/>
      </c>
      <c r="I17" s="58">
        <v>1.1E-5</v>
      </c>
      <c r="J17" s="59" t="str">
        <f t="shared" si="2"/>
        <v/>
      </c>
      <c r="K17" s="50" t="str">
        <f t="shared" si="3"/>
        <v/>
      </c>
      <c r="L17" s="60" t="str">
        <f t="shared" si="4"/>
        <v/>
      </c>
      <c r="M17" s="61" t="str">
        <f t="shared" si="5"/>
        <v/>
      </c>
      <c r="N17" s="61" t="str">
        <f t="shared" si="6"/>
        <v/>
      </c>
      <c r="O17" s="61" t="str">
        <f t="shared" si="7"/>
        <v/>
      </c>
      <c r="P17" s="63"/>
      <c r="Q17" s="62"/>
      <c r="R17" s="62"/>
      <c r="S17" s="62"/>
      <c r="T17" s="63"/>
      <c r="U17" s="62"/>
    </row>
    <row r="18" spans="2:21" ht="30" customHeight="1" x14ac:dyDescent="0.25">
      <c r="B18" s="54">
        <v>12</v>
      </c>
      <c r="C18" s="55"/>
      <c r="D18" s="55"/>
      <c r="E18" s="55"/>
      <c r="F18" s="55"/>
      <c r="G18" s="56" t="str">
        <f t="shared" si="0"/>
        <v/>
      </c>
      <c r="H18" s="57" t="str">
        <f t="shared" si="1"/>
        <v/>
      </c>
      <c r="I18" s="58">
        <v>1.2E-5</v>
      </c>
      <c r="J18" s="59" t="str">
        <f t="shared" si="2"/>
        <v/>
      </c>
      <c r="K18" s="50" t="str">
        <f t="shared" si="3"/>
        <v/>
      </c>
      <c r="L18" s="60" t="str">
        <f t="shared" si="4"/>
        <v/>
      </c>
      <c r="M18" s="61" t="str">
        <f t="shared" si="5"/>
        <v/>
      </c>
      <c r="N18" s="61" t="str">
        <f t="shared" si="6"/>
        <v/>
      </c>
      <c r="O18" s="61" t="str">
        <f t="shared" si="7"/>
        <v/>
      </c>
      <c r="P18" s="63"/>
      <c r="Q18" s="62"/>
      <c r="R18" s="62"/>
      <c r="S18" s="62"/>
      <c r="T18" s="63"/>
      <c r="U18" s="62"/>
    </row>
    <row r="19" spans="2:21" ht="30" customHeight="1" x14ac:dyDescent="0.25">
      <c r="B19" s="54">
        <v>13</v>
      </c>
      <c r="C19" s="55"/>
      <c r="D19" s="55"/>
      <c r="E19" s="55"/>
      <c r="F19" s="55"/>
      <c r="G19" s="56" t="str">
        <f t="shared" si="0"/>
        <v/>
      </c>
      <c r="H19" s="57" t="str">
        <f t="shared" si="1"/>
        <v/>
      </c>
      <c r="I19" s="58">
        <v>1.2999999999999999E-5</v>
      </c>
      <c r="J19" s="59" t="str">
        <f t="shared" si="2"/>
        <v/>
      </c>
      <c r="K19" s="50" t="str">
        <f t="shared" si="3"/>
        <v/>
      </c>
      <c r="L19" s="60" t="str">
        <f t="shared" si="4"/>
        <v/>
      </c>
      <c r="M19" s="61" t="str">
        <f t="shared" si="5"/>
        <v/>
      </c>
      <c r="N19" s="61" t="str">
        <f t="shared" si="6"/>
        <v/>
      </c>
      <c r="O19" s="61" t="str">
        <f t="shared" si="7"/>
        <v/>
      </c>
      <c r="P19" s="63"/>
      <c r="Q19" s="62"/>
      <c r="R19" s="62"/>
      <c r="S19" s="62"/>
      <c r="T19" s="63"/>
      <c r="U19" s="62"/>
    </row>
    <row r="20" spans="2:21" ht="30" customHeight="1" x14ac:dyDescent="0.25">
      <c r="B20" s="54">
        <v>14</v>
      </c>
      <c r="C20" s="55"/>
      <c r="D20" s="55"/>
      <c r="E20" s="55"/>
      <c r="F20" s="55"/>
      <c r="G20" s="56" t="str">
        <f t="shared" si="0"/>
        <v/>
      </c>
      <c r="H20" s="57" t="str">
        <f t="shared" si="1"/>
        <v/>
      </c>
      <c r="I20" s="58">
        <v>1.4E-5</v>
      </c>
      <c r="J20" s="59" t="str">
        <f t="shared" si="2"/>
        <v/>
      </c>
      <c r="K20" s="50" t="str">
        <f t="shared" si="3"/>
        <v/>
      </c>
      <c r="L20" s="60" t="str">
        <f t="shared" si="4"/>
        <v/>
      </c>
      <c r="M20" s="61" t="str">
        <f t="shared" si="5"/>
        <v/>
      </c>
      <c r="N20" s="61" t="str">
        <f t="shared" si="6"/>
        <v/>
      </c>
      <c r="O20" s="61" t="str">
        <f t="shared" si="7"/>
        <v/>
      </c>
      <c r="P20" s="63"/>
      <c r="Q20" s="62"/>
      <c r="R20" s="62"/>
      <c r="S20" s="62"/>
      <c r="T20" s="63"/>
      <c r="U20" s="62"/>
    </row>
    <row r="21" spans="2:21" ht="30" customHeight="1" x14ac:dyDescent="0.25">
      <c r="B21" s="54">
        <v>15</v>
      </c>
      <c r="C21" s="55"/>
      <c r="D21" s="55"/>
      <c r="E21" s="55"/>
      <c r="F21" s="55"/>
      <c r="G21" s="56" t="str">
        <f t="shared" si="0"/>
        <v/>
      </c>
      <c r="H21" s="57" t="str">
        <f t="shared" si="1"/>
        <v/>
      </c>
      <c r="I21" s="58">
        <v>1.5E-5</v>
      </c>
      <c r="J21" s="59" t="str">
        <f t="shared" si="2"/>
        <v/>
      </c>
      <c r="K21" s="50" t="str">
        <f t="shared" si="3"/>
        <v/>
      </c>
      <c r="L21" s="60" t="str">
        <f t="shared" si="4"/>
        <v/>
      </c>
      <c r="M21" s="61" t="str">
        <f t="shared" si="5"/>
        <v/>
      </c>
      <c r="N21" s="61" t="str">
        <f t="shared" si="6"/>
        <v/>
      </c>
      <c r="O21" s="61" t="str">
        <f t="shared" si="7"/>
        <v/>
      </c>
    </row>
    <row r="22" spans="2:21" ht="30" customHeight="1" x14ac:dyDescent="0.25">
      <c r="B22" s="54">
        <v>16</v>
      </c>
      <c r="C22" s="55"/>
      <c r="D22" s="55"/>
      <c r="E22" s="55"/>
      <c r="F22" s="55"/>
      <c r="G22" s="56" t="str">
        <f t="shared" si="0"/>
        <v/>
      </c>
      <c r="H22" s="57" t="str">
        <f t="shared" si="1"/>
        <v/>
      </c>
      <c r="I22" s="58">
        <v>1.5999999999999999E-5</v>
      </c>
      <c r="J22" s="59" t="str">
        <f t="shared" si="2"/>
        <v/>
      </c>
      <c r="K22" s="50" t="str">
        <f t="shared" si="3"/>
        <v/>
      </c>
      <c r="L22" s="60" t="str">
        <f t="shared" si="4"/>
        <v/>
      </c>
      <c r="M22" s="61" t="str">
        <f t="shared" si="5"/>
        <v/>
      </c>
      <c r="N22" s="61" t="str">
        <f t="shared" si="6"/>
        <v/>
      </c>
      <c r="O22" s="61" t="str">
        <f t="shared" si="7"/>
        <v/>
      </c>
      <c r="P22" s="63"/>
      <c r="S22" s="63"/>
    </row>
    <row r="23" spans="2:21" ht="30" customHeight="1" x14ac:dyDescent="0.25">
      <c r="B23" s="54">
        <v>17</v>
      </c>
      <c r="C23" s="55"/>
      <c r="D23" s="55"/>
      <c r="E23" s="55"/>
      <c r="F23" s="55"/>
      <c r="G23" s="56" t="str">
        <f t="shared" si="0"/>
        <v/>
      </c>
      <c r="H23" s="57" t="str">
        <f t="shared" si="1"/>
        <v/>
      </c>
      <c r="I23" s="58">
        <v>1.7E-5</v>
      </c>
      <c r="J23" s="59" t="str">
        <f t="shared" si="2"/>
        <v/>
      </c>
      <c r="K23" s="50" t="str">
        <f t="shared" si="3"/>
        <v/>
      </c>
      <c r="L23" s="60" t="str">
        <f t="shared" si="4"/>
        <v/>
      </c>
      <c r="M23" s="61" t="str">
        <f t="shared" si="5"/>
        <v/>
      </c>
      <c r="N23" s="61" t="str">
        <f t="shared" si="6"/>
        <v/>
      </c>
      <c r="O23" s="61" t="str">
        <f t="shared" si="7"/>
        <v/>
      </c>
      <c r="P23" s="62"/>
      <c r="S23" s="62"/>
    </row>
    <row r="24" spans="2:21" ht="30" customHeight="1" x14ac:dyDescent="0.25">
      <c r="B24" s="54">
        <v>18</v>
      </c>
      <c r="C24" s="55"/>
      <c r="D24" s="55"/>
      <c r="E24" s="55"/>
      <c r="F24" s="55"/>
      <c r="G24" s="56" t="str">
        <f t="shared" si="0"/>
        <v/>
      </c>
      <c r="H24" s="57" t="str">
        <f t="shared" si="1"/>
        <v/>
      </c>
      <c r="I24" s="58">
        <v>1.8E-5</v>
      </c>
      <c r="J24" s="59" t="str">
        <f t="shared" si="2"/>
        <v/>
      </c>
      <c r="K24" s="50" t="str">
        <f t="shared" si="3"/>
        <v/>
      </c>
      <c r="L24" s="60" t="str">
        <f t="shared" si="4"/>
        <v/>
      </c>
      <c r="M24" s="61" t="str">
        <f t="shared" si="5"/>
        <v/>
      </c>
      <c r="N24" s="61" t="str">
        <f t="shared" si="6"/>
        <v/>
      </c>
      <c r="O24" s="61" t="str">
        <f t="shared" si="7"/>
        <v/>
      </c>
      <c r="P24" s="63"/>
      <c r="Q24" s="62"/>
      <c r="R24" s="62"/>
      <c r="S24" s="62"/>
    </row>
    <row r="25" spans="2:21" ht="30" customHeight="1" x14ac:dyDescent="0.25">
      <c r="B25" s="54">
        <v>19</v>
      </c>
      <c r="C25" s="55"/>
      <c r="D25" s="55"/>
      <c r="E25" s="55"/>
      <c r="F25" s="55"/>
      <c r="G25" s="56" t="str">
        <f t="shared" si="0"/>
        <v/>
      </c>
      <c r="H25" s="57" t="str">
        <f t="shared" si="1"/>
        <v/>
      </c>
      <c r="I25" s="58">
        <v>1.9000000000000001E-5</v>
      </c>
      <c r="J25" s="59" t="str">
        <f t="shared" si="2"/>
        <v/>
      </c>
      <c r="K25" s="50" t="str">
        <f t="shared" si="3"/>
        <v/>
      </c>
      <c r="L25" s="60" t="str">
        <f t="shared" si="4"/>
        <v/>
      </c>
      <c r="M25" s="61" t="str">
        <f t="shared" si="5"/>
        <v/>
      </c>
      <c r="N25" s="61" t="str">
        <f t="shared" si="6"/>
        <v/>
      </c>
      <c r="O25" s="61" t="str">
        <f t="shared" si="7"/>
        <v/>
      </c>
      <c r="P25" s="63"/>
      <c r="Q25" s="62"/>
      <c r="R25" s="62"/>
      <c r="S25" s="62"/>
    </row>
    <row r="26" spans="2:21" ht="30" customHeight="1" x14ac:dyDescent="0.25">
      <c r="B26" s="54">
        <v>20</v>
      </c>
      <c r="C26" s="55"/>
      <c r="D26" s="55"/>
      <c r="E26" s="55"/>
      <c r="F26" s="55"/>
      <c r="G26" s="56" t="str">
        <f t="shared" si="0"/>
        <v/>
      </c>
      <c r="H26" s="57" t="str">
        <f t="shared" si="1"/>
        <v/>
      </c>
      <c r="I26" s="58">
        <v>2.0000000000000002E-5</v>
      </c>
      <c r="J26" s="59" t="str">
        <f t="shared" si="2"/>
        <v/>
      </c>
      <c r="K26" s="50" t="str">
        <f t="shared" si="3"/>
        <v/>
      </c>
      <c r="L26" s="60" t="str">
        <f t="shared" si="4"/>
        <v/>
      </c>
      <c r="M26" s="61" t="str">
        <f t="shared" si="5"/>
        <v/>
      </c>
      <c r="N26" s="61" t="str">
        <f t="shared" si="6"/>
        <v/>
      </c>
      <c r="O26" s="61" t="str">
        <f t="shared" si="7"/>
        <v/>
      </c>
      <c r="P26" s="63"/>
      <c r="Q26" s="62"/>
      <c r="R26" s="62"/>
      <c r="S26" s="62"/>
    </row>
    <row r="27" spans="2:21" ht="30" customHeight="1" x14ac:dyDescent="0.25">
      <c r="B27" s="54">
        <v>21</v>
      </c>
      <c r="C27" s="55"/>
      <c r="D27" s="55"/>
      <c r="E27" s="55"/>
      <c r="F27" s="55"/>
      <c r="G27" s="56" t="str">
        <f t="shared" si="0"/>
        <v/>
      </c>
      <c r="H27" s="57" t="str">
        <f t="shared" si="1"/>
        <v/>
      </c>
      <c r="I27" s="58">
        <v>2.0999999999999999E-5</v>
      </c>
      <c r="J27" s="59" t="str">
        <f t="shared" si="2"/>
        <v/>
      </c>
      <c r="K27" s="50" t="str">
        <f t="shared" si="3"/>
        <v/>
      </c>
      <c r="L27" s="60" t="str">
        <f t="shared" si="4"/>
        <v/>
      </c>
      <c r="M27" s="61" t="str">
        <f t="shared" si="5"/>
        <v/>
      </c>
      <c r="N27" s="61" t="str">
        <f t="shared" si="6"/>
        <v/>
      </c>
      <c r="O27" s="61" t="str">
        <f t="shared" si="7"/>
        <v/>
      </c>
      <c r="P27" s="63"/>
      <c r="Q27" s="62"/>
      <c r="R27" s="62"/>
      <c r="S27" s="62"/>
    </row>
    <row r="28" spans="2:21" ht="30" customHeight="1" x14ac:dyDescent="0.25">
      <c r="B28" s="54">
        <v>22</v>
      </c>
      <c r="C28" s="55"/>
      <c r="D28" s="55"/>
      <c r="E28" s="55"/>
      <c r="F28" s="55"/>
      <c r="G28" s="56" t="str">
        <f t="shared" si="0"/>
        <v/>
      </c>
      <c r="H28" s="57" t="str">
        <f t="shared" si="1"/>
        <v/>
      </c>
      <c r="I28" s="58">
        <v>2.1999999999999999E-5</v>
      </c>
      <c r="J28" s="59" t="str">
        <f t="shared" si="2"/>
        <v/>
      </c>
      <c r="K28" s="50" t="str">
        <f t="shared" si="3"/>
        <v/>
      </c>
      <c r="L28" s="60" t="str">
        <f t="shared" si="4"/>
        <v/>
      </c>
      <c r="M28" s="61" t="str">
        <f t="shared" si="5"/>
        <v/>
      </c>
      <c r="N28" s="61" t="str">
        <f t="shared" si="6"/>
        <v/>
      </c>
      <c r="O28" s="61" t="str">
        <f t="shared" si="7"/>
        <v/>
      </c>
      <c r="P28" s="63"/>
      <c r="Q28" s="62"/>
      <c r="R28" s="62"/>
      <c r="S28" s="62"/>
    </row>
    <row r="29" spans="2:21" ht="30" customHeight="1" x14ac:dyDescent="0.25">
      <c r="B29" s="54">
        <v>23</v>
      </c>
      <c r="C29" s="55"/>
      <c r="D29" s="55"/>
      <c r="E29" s="55"/>
      <c r="F29" s="55"/>
      <c r="G29" s="56" t="str">
        <f t="shared" si="0"/>
        <v/>
      </c>
      <c r="H29" s="57" t="str">
        <f t="shared" si="1"/>
        <v/>
      </c>
      <c r="I29" s="58">
        <v>2.3E-5</v>
      </c>
      <c r="J29" s="59" t="str">
        <f t="shared" si="2"/>
        <v/>
      </c>
      <c r="K29" s="50" t="str">
        <f t="shared" si="3"/>
        <v/>
      </c>
      <c r="L29" s="60" t="str">
        <f t="shared" si="4"/>
        <v/>
      </c>
      <c r="M29" s="61" t="str">
        <f t="shared" si="5"/>
        <v/>
      </c>
      <c r="N29" s="61" t="str">
        <f t="shared" si="6"/>
        <v/>
      </c>
      <c r="O29" s="61" t="str">
        <f t="shared" si="7"/>
        <v/>
      </c>
    </row>
    <row r="30" spans="2:21" ht="30" customHeight="1" x14ac:dyDescent="0.25">
      <c r="B30" s="54">
        <v>24</v>
      </c>
      <c r="C30" s="55"/>
      <c r="D30" s="55"/>
      <c r="E30" s="55"/>
      <c r="F30" s="55"/>
      <c r="G30" s="56" t="str">
        <f t="shared" si="0"/>
        <v/>
      </c>
      <c r="H30" s="57" t="str">
        <f t="shared" si="1"/>
        <v/>
      </c>
      <c r="I30" s="58">
        <v>2.4000000000000001E-5</v>
      </c>
      <c r="J30" s="59" t="str">
        <f t="shared" si="2"/>
        <v/>
      </c>
      <c r="K30" s="50" t="str">
        <f t="shared" si="3"/>
        <v/>
      </c>
      <c r="L30" s="60" t="str">
        <f t="shared" si="4"/>
        <v/>
      </c>
      <c r="M30" s="61" t="str">
        <f t="shared" si="5"/>
        <v/>
      </c>
      <c r="N30" s="61" t="str">
        <f t="shared" si="6"/>
        <v/>
      </c>
      <c r="O30" s="61" t="str">
        <f t="shared" si="7"/>
        <v/>
      </c>
    </row>
    <row r="31" spans="2:21" ht="30" customHeight="1" x14ac:dyDescent="0.25">
      <c r="B31" s="54">
        <v>25</v>
      </c>
      <c r="C31" s="55"/>
      <c r="D31" s="55"/>
      <c r="E31" s="55"/>
      <c r="F31" s="55"/>
      <c r="G31" s="56" t="str">
        <f t="shared" si="0"/>
        <v/>
      </c>
      <c r="H31" s="57" t="str">
        <f t="shared" si="1"/>
        <v/>
      </c>
      <c r="I31" s="58">
        <v>2.5000000000000001E-5</v>
      </c>
      <c r="J31" s="59" t="str">
        <f t="shared" si="2"/>
        <v/>
      </c>
      <c r="K31" s="50" t="str">
        <f t="shared" si="3"/>
        <v/>
      </c>
      <c r="L31" s="60" t="str">
        <f t="shared" si="4"/>
        <v/>
      </c>
      <c r="M31" s="61" t="str">
        <f t="shared" si="5"/>
        <v/>
      </c>
      <c r="N31" s="61" t="str">
        <f t="shared" si="6"/>
        <v/>
      </c>
      <c r="O31" s="61" t="str">
        <f t="shared" si="7"/>
        <v/>
      </c>
    </row>
    <row r="32" spans="2:21" ht="30" customHeight="1" x14ac:dyDescent="0.25">
      <c r="B32" s="54">
        <v>26</v>
      </c>
      <c r="C32" s="55"/>
      <c r="D32" s="55"/>
      <c r="E32" s="55"/>
      <c r="F32" s="55"/>
      <c r="G32" s="56" t="str">
        <f t="shared" si="0"/>
        <v/>
      </c>
      <c r="H32" s="57" t="str">
        <f t="shared" si="1"/>
        <v/>
      </c>
      <c r="I32" s="58">
        <v>2.5999999999999998E-5</v>
      </c>
      <c r="J32" s="59" t="str">
        <f t="shared" si="2"/>
        <v/>
      </c>
      <c r="K32" s="50" t="str">
        <f t="shared" si="3"/>
        <v/>
      </c>
      <c r="L32" s="60" t="str">
        <f t="shared" si="4"/>
        <v/>
      </c>
      <c r="M32" s="61" t="str">
        <f t="shared" si="5"/>
        <v/>
      </c>
      <c r="N32" s="61" t="str">
        <f t="shared" si="6"/>
        <v/>
      </c>
      <c r="O32" s="61" t="str">
        <f t="shared" si="7"/>
        <v/>
      </c>
    </row>
    <row r="33" spans="2:15" ht="30" customHeight="1" x14ac:dyDescent="0.25">
      <c r="B33" s="54">
        <v>27</v>
      </c>
      <c r="C33" s="55"/>
      <c r="D33" s="55"/>
      <c r="E33" s="55"/>
      <c r="F33" s="55"/>
      <c r="G33" s="56" t="str">
        <f t="shared" si="0"/>
        <v/>
      </c>
      <c r="H33" s="57" t="str">
        <f t="shared" si="1"/>
        <v/>
      </c>
      <c r="I33" s="58">
        <v>2.6999999999999999E-5</v>
      </c>
      <c r="J33" s="59" t="str">
        <f t="shared" si="2"/>
        <v/>
      </c>
      <c r="K33" s="50" t="str">
        <f t="shared" si="3"/>
        <v/>
      </c>
      <c r="L33" s="60" t="str">
        <f t="shared" si="4"/>
        <v/>
      </c>
      <c r="M33" s="61" t="str">
        <f t="shared" si="5"/>
        <v/>
      </c>
      <c r="N33" s="61" t="str">
        <f t="shared" si="6"/>
        <v/>
      </c>
      <c r="O33" s="61" t="str">
        <f t="shared" si="7"/>
        <v/>
      </c>
    </row>
    <row r="34" spans="2:15" ht="30" customHeight="1" x14ac:dyDescent="0.25">
      <c r="B34" s="54">
        <v>28</v>
      </c>
      <c r="C34" s="55"/>
      <c r="D34" s="55"/>
      <c r="E34" s="55"/>
      <c r="F34" s="55"/>
      <c r="G34" s="56" t="str">
        <f t="shared" si="0"/>
        <v/>
      </c>
      <c r="H34" s="57" t="str">
        <f t="shared" si="1"/>
        <v/>
      </c>
      <c r="I34" s="58">
        <v>2.8E-5</v>
      </c>
      <c r="J34" s="59" t="str">
        <f t="shared" si="2"/>
        <v/>
      </c>
      <c r="K34" s="50" t="str">
        <f t="shared" si="3"/>
        <v/>
      </c>
      <c r="L34" s="60" t="str">
        <f t="shared" si="4"/>
        <v/>
      </c>
      <c r="M34" s="61" t="str">
        <f t="shared" si="5"/>
        <v/>
      </c>
      <c r="N34" s="61" t="str">
        <f t="shared" si="6"/>
        <v/>
      </c>
      <c r="O34" s="61" t="str">
        <f t="shared" si="7"/>
        <v/>
      </c>
    </row>
    <row r="35" spans="2:15" ht="30" customHeight="1" x14ac:dyDescent="0.25">
      <c r="B35" s="54">
        <v>29</v>
      </c>
      <c r="C35" s="55"/>
      <c r="D35" s="55"/>
      <c r="E35" s="55"/>
      <c r="F35" s="55"/>
      <c r="G35" s="56" t="str">
        <f t="shared" si="0"/>
        <v/>
      </c>
      <c r="H35" s="57" t="str">
        <f t="shared" si="1"/>
        <v/>
      </c>
      <c r="I35" s="58">
        <v>2.9E-5</v>
      </c>
      <c r="J35" s="59" t="str">
        <f t="shared" si="2"/>
        <v/>
      </c>
      <c r="K35" s="50" t="str">
        <f t="shared" si="3"/>
        <v/>
      </c>
      <c r="L35" s="60" t="str">
        <f t="shared" si="4"/>
        <v/>
      </c>
      <c r="M35" s="61" t="str">
        <f t="shared" si="5"/>
        <v/>
      </c>
      <c r="N35" s="61" t="str">
        <f t="shared" si="6"/>
        <v/>
      </c>
      <c r="O35" s="61" t="str">
        <f t="shared" si="7"/>
        <v/>
      </c>
    </row>
    <row r="36" spans="2:15" ht="30" customHeight="1" x14ac:dyDescent="0.25">
      <c r="B36" s="54">
        <v>30</v>
      </c>
      <c r="C36" s="55"/>
      <c r="D36" s="55"/>
      <c r="E36" s="55"/>
      <c r="F36" s="55"/>
      <c r="G36" s="56" t="str">
        <f t="shared" si="0"/>
        <v/>
      </c>
      <c r="H36" s="57" t="str">
        <f t="shared" si="1"/>
        <v/>
      </c>
      <c r="I36" s="58">
        <v>3.0000000000000001E-5</v>
      </c>
      <c r="J36" s="59" t="str">
        <f t="shared" si="2"/>
        <v/>
      </c>
      <c r="K36" s="50" t="str">
        <f t="shared" si="3"/>
        <v/>
      </c>
      <c r="L36" s="60" t="str">
        <f t="shared" si="4"/>
        <v/>
      </c>
      <c r="M36" s="61" t="str">
        <f t="shared" si="5"/>
        <v/>
      </c>
      <c r="N36" s="61" t="str">
        <f t="shared" si="6"/>
        <v/>
      </c>
      <c r="O36" s="61" t="str">
        <f t="shared" si="7"/>
        <v/>
      </c>
    </row>
    <row r="37" spans="2:15" ht="30" customHeight="1" x14ac:dyDescent="0.25">
      <c r="B37" s="54">
        <v>31</v>
      </c>
      <c r="C37" s="55"/>
      <c r="D37" s="55"/>
      <c r="E37" s="55"/>
      <c r="F37" s="55"/>
      <c r="G37" s="56" t="str">
        <f t="shared" si="0"/>
        <v/>
      </c>
      <c r="H37" s="57" t="str">
        <f t="shared" si="1"/>
        <v/>
      </c>
      <c r="I37" s="58">
        <v>3.1000000000000001E-5</v>
      </c>
      <c r="J37" s="59" t="str">
        <f t="shared" si="2"/>
        <v/>
      </c>
      <c r="K37" s="50" t="str">
        <f t="shared" si="3"/>
        <v/>
      </c>
      <c r="L37" s="60" t="str">
        <f t="shared" si="4"/>
        <v/>
      </c>
      <c r="M37" s="61" t="str">
        <f t="shared" si="5"/>
        <v/>
      </c>
      <c r="N37" s="61" t="str">
        <f t="shared" si="6"/>
        <v/>
      </c>
      <c r="O37" s="61" t="str">
        <f t="shared" si="7"/>
        <v/>
      </c>
    </row>
    <row r="38" spans="2:15" ht="30" customHeight="1" x14ac:dyDescent="0.25">
      <c r="B38" s="54">
        <v>32</v>
      </c>
      <c r="C38" s="55"/>
      <c r="D38" s="55"/>
      <c r="E38" s="55"/>
      <c r="F38" s="55"/>
      <c r="G38" s="56" t="str">
        <f t="shared" si="0"/>
        <v/>
      </c>
      <c r="H38" s="57" t="str">
        <f t="shared" si="1"/>
        <v/>
      </c>
      <c r="I38" s="58">
        <v>3.1999999999999999E-5</v>
      </c>
      <c r="J38" s="59" t="str">
        <f t="shared" si="2"/>
        <v/>
      </c>
      <c r="K38" s="50" t="str">
        <f t="shared" si="3"/>
        <v/>
      </c>
      <c r="L38" s="60" t="str">
        <f t="shared" si="4"/>
        <v/>
      </c>
      <c r="M38" s="61" t="str">
        <f t="shared" si="5"/>
        <v/>
      </c>
      <c r="N38" s="61" t="str">
        <f t="shared" si="6"/>
        <v/>
      </c>
      <c r="O38" s="61" t="str">
        <f t="shared" si="7"/>
        <v/>
      </c>
    </row>
    <row r="39" spans="2:15" ht="30" customHeight="1" x14ac:dyDescent="0.25">
      <c r="B39" s="54">
        <v>33</v>
      </c>
      <c r="C39" s="55"/>
      <c r="D39" s="55"/>
      <c r="E39" s="55"/>
      <c r="F39" s="55"/>
      <c r="G39" s="56" t="str">
        <f t="shared" si="0"/>
        <v/>
      </c>
      <c r="H39" s="57" t="str">
        <f t="shared" si="1"/>
        <v/>
      </c>
      <c r="I39" s="58">
        <v>3.3000000000000003E-5</v>
      </c>
      <c r="J39" s="59" t="str">
        <f t="shared" si="2"/>
        <v/>
      </c>
      <c r="K39" s="50" t="str">
        <f t="shared" si="3"/>
        <v/>
      </c>
      <c r="L39" s="60" t="str">
        <f t="shared" si="4"/>
        <v/>
      </c>
      <c r="M39" s="61" t="str">
        <f t="shared" si="5"/>
        <v/>
      </c>
      <c r="N39" s="61" t="str">
        <f t="shared" si="6"/>
        <v/>
      </c>
      <c r="O39" s="61" t="str">
        <f t="shared" si="7"/>
        <v/>
      </c>
    </row>
    <row r="40" spans="2:15" ht="30" customHeight="1" x14ac:dyDescent="0.25">
      <c r="B40" s="54">
        <v>34</v>
      </c>
      <c r="C40" s="55"/>
      <c r="D40" s="55"/>
      <c r="E40" s="55"/>
      <c r="F40" s="55"/>
      <c r="G40" s="56" t="str">
        <f t="shared" si="0"/>
        <v/>
      </c>
      <c r="H40" s="57" t="str">
        <f t="shared" si="1"/>
        <v/>
      </c>
      <c r="I40" s="58">
        <v>3.4E-5</v>
      </c>
      <c r="J40" s="59" t="str">
        <f t="shared" si="2"/>
        <v/>
      </c>
      <c r="K40" s="50" t="str">
        <f t="shared" si="3"/>
        <v/>
      </c>
      <c r="L40" s="60" t="str">
        <f t="shared" si="4"/>
        <v/>
      </c>
      <c r="M40" s="61" t="str">
        <f t="shared" si="5"/>
        <v/>
      </c>
      <c r="N40" s="61" t="str">
        <f t="shared" si="6"/>
        <v/>
      </c>
      <c r="O40" s="61" t="str">
        <f t="shared" si="7"/>
        <v/>
      </c>
    </row>
    <row r="41" spans="2:15" ht="30" customHeight="1" x14ac:dyDescent="0.25">
      <c r="B41" s="54">
        <v>35</v>
      </c>
      <c r="C41" s="55"/>
      <c r="D41" s="55"/>
      <c r="E41" s="55"/>
      <c r="F41" s="55"/>
      <c r="G41" s="56" t="str">
        <f t="shared" si="0"/>
        <v/>
      </c>
      <c r="H41" s="57" t="str">
        <f t="shared" si="1"/>
        <v/>
      </c>
      <c r="I41" s="58">
        <v>3.4999999999999997E-5</v>
      </c>
      <c r="J41" s="59" t="str">
        <f t="shared" si="2"/>
        <v/>
      </c>
      <c r="K41" s="50" t="str">
        <f t="shared" si="3"/>
        <v/>
      </c>
      <c r="L41" s="60" t="str">
        <f t="shared" si="4"/>
        <v/>
      </c>
      <c r="M41" s="61" t="str">
        <f t="shared" si="5"/>
        <v/>
      </c>
      <c r="N41" s="61" t="str">
        <f t="shared" si="6"/>
        <v/>
      </c>
      <c r="O41" s="61" t="str">
        <f t="shared" si="7"/>
        <v/>
      </c>
    </row>
    <row r="42" spans="2:15" ht="30" customHeight="1" x14ac:dyDescent="0.25">
      <c r="B42" s="54">
        <v>36</v>
      </c>
      <c r="C42" s="55"/>
      <c r="D42" s="55"/>
      <c r="E42" s="55"/>
      <c r="F42" s="55"/>
      <c r="G42" s="56" t="str">
        <f t="shared" si="0"/>
        <v/>
      </c>
      <c r="H42" s="57" t="str">
        <f t="shared" si="1"/>
        <v/>
      </c>
      <c r="I42" s="58">
        <v>3.6000000000000001E-5</v>
      </c>
      <c r="J42" s="59" t="str">
        <f t="shared" si="2"/>
        <v/>
      </c>
      <c r="K42" s="50" t="str">
        <f t="shared" si="3"/>
        <v/>
      </c>
      <c r="L42" s="60" t="str">
        <f t="shared" si="4"/>
        <v/>
      </c>
      <c r="M42" s="61" t="str">
        <f t="shared" si="5"/>
        <v/>
      </c>
      <c r="N42" s="61" t="str">
        <f t="shared" si="6"/>
        <v/>
      </c>
      <c r="O42" s="61" t="str">
        <f t="shared" si="7"/>
        <v/>
      </c>
    </row>
    <row r="43" spans="2:15" ht="30" customHeight="1" x14ac:dyDescent="0.25">
      <c r="B43" s="54">
        <v>37</v>
      </c>
      <c r="C43" s="55"/>
      <c r="D43" s="55"/>
      <c r="E43" s="55"/>
      <c r="F43" s="55"/>
      <c r="G43" s="56" t="str">
        <f t="shared" si="0"/>
        <v/>
      </c>
      <c r="H43" s="57" t="str">
        <f t="shared" si="1"/>
        <v/>
      </c>
      <c r="I43" s="58">
        <v>3.6999999999999998E-5</v>
      </c>
      <c r="J43" s="59" t="str">
        <f t="shared" si="2"/>
        <v/>
      </c>
      <c r="K43" s="50" t="str">
        <f t="shared" si="3"/>
        <v/>
      </c>
      <c r="L43" s="60" t="str">
        <f t="shared" si="4"/>
        <v/>
      </c>
      <c r="M43" s="61" t="str">
        <f t="shared" si="5"/>
        <v/>
      </c>
      <c r="N43" s="61" t="str">
        <f t="shared" si="6"/>
        <v/>
      </c>
      <c r="O43" s="61" t="str">
        <f t="shared" si="7"/>
        <v/>
      </c>
    </row>
    <row r="44" spans="2:15" ht="30" customHeight="1" x14ac:dyDescent="0.25">
      <c r="B44" s="54">
        <v>38</v>
      </c>
      <c r="C44" s="55"/>
      <c r="D44" s="55"/>
      <c r="E44" s="55"/>
      <c r="F44" s="55"/>
      <c r="G44" s="56" t="str">
        <f t="shared" si="0"/>
        <v/>
      </c>
      <c r="H44" s="57" t="str">
        <f t="shared" si="1"/>
        <v/>
      </c>
      <c r="I44" s="58">
        <v>3.8000000000000002E-5</v>
      </c>
      <c r="J44" s="59" t="str">
        <f t="shared" si="2"/>
        <v/>
      </c>
      <c r="K44" s="50" t="str">
        <f t="shared" si="3"/>
        <v/>
      </c>
      <c r="L44" s="60" t="str">
        <f t="shared" si="4"/>
        <v/>
      </c>
      <c r="M44" s="61" t="str">
        <f t="shared" si="5"/>
        <v/>
      </c>
      <c r="N44" s="61" t="str">
        <f t="shared" si="6"/>
        <v/>
      </c>
      <c r="O44" s="61" t="str">
        <f t="shared" si="7"/>
        <v/>
      </c>
    </row>
    <row r="45" spans="2:15" ht="30" customHeight="1" x14ac:dyDescent="0.25">
      <c r="B45" s="54">
        <v>39</v>
      </c>
      <c r="C45" s="55"/>
      <c r="D45" s="55"/>
      <c r="E45" s="55"/>
      <c r="F45" s="55"/>
      <c r="G45" s="56" t="str">
        <f t="shared" si="0"/>
        <v/>
      </c>
      <c r="H45" s="57" t="str">
        <f t="shared" si="1"/>
        <v/>
      </c>
      <c r="I45" s="58">
        <v>3.8999999999999999E-5</v>
      </c>
      <c r="J45" s="59" t="str">
        <f t="shared" si="2"/>
        <v/>
      </c>
      <c r="K45" s="50" t="str">
        <f t="shared" si="3"/>
        <v/>
      </c>
      <c r="L45" s="60" t="str">
        <f t="shared" si="4"/>
        <v/>
      </c>
      <c r="M45" s="61" t="str">
        <f t="shared" si="5"/>
        <v/>
      </c>
      <c r="N45" s="61" t="str">
        <f t="shared" si="6"/>
        <v/>
      </c>
      <c r="O45" s="61" t="str">
        <f t="shared" si="7"/>
        <v/>
      </c>
    </row>
    <row r="46" spans="2:15" ht="30" customHeight="1" x14ac:dyDescent="0.25">
      <c r="B46" s="54">
        <v>40</v>
      </c>
      <c r="C46" s="55"/>
      <c r="D46" s="55"/>
      <c r="E46" s="55"/>
      <c r="F46" s="55"/>
      <c r="G46" s="56" t="str">
        <f t="shared" si="0"/>
        <v/>
      </c>
      <c r="H46" s="57" t="str">
        <f t="shared" si="1"/>
        <v/>
      </c>
      <c r="I46" s="58">
        <v>4.0000000000000003E-5</v>
      </c>
      <c r="J46" s="59" t="str">
        <f t="shared" si="2"/>
        <v/>
      </c>
      <c r="K46" s="50" t="str">
        <f t="shared" si="3"/>
        <v/>
      </c>
      <c r="L46" s="60" t="str">
        <f t="shared" si="4"/>
        <v/>
      </c>
      <c r="M46" s="61" t="str">
        <f t="shared" si="5"/>
        <v/>
      </c>
      <c r="N46" s="61" t="str">
        <f t="shared" si="6"/>
        <v/>
      </c>
      <c r="O46" s="61" t="str">
        <f t="shared" si="7"/>
        <v/>
      </c>
    </row>
    <row r="47" spans="2:15" ht="30" customHeight="1" x14ac:dyDescent="0.25">
      <c r="B47" s="54">
        <v>41</v>
      </c>
      <c r="C47" s="55"/>
      <c r="D47" s="55"/>
      <c r="E47" s="55"/>
      <c r="F47" s="55"/>
      <c r="G47" s="56" t="str">
        <f t="shared" si="0"/>
        <v/>
      </c>
      <c r="H47" s="57" t="str">
        <f t="shared" si="1"/>
        <v/>
      </c>
      <c r="I47" s="58">
        <v>4.1E-5</v>
      </c>
      <c r="J47" s="59" t="str">
        <f t="shared" si="2"/>
        <v/>
      </c>
      <c r="K47" s="50" t="str">
        <f t="shared" si="3"/>
        <v/>
      </c>
      <c r="L47" s="60" t="str">
        <f t="shared" si="4"/>
        <v/>
      </c>
      <c r="M47" s="61" t="str">
        <f t="shared" si="5"/>
        <v/>
      </c>
      <c r="N47" s="61" t="str">
        <f t="shared" si="6"/>
        <v/>
      </c>
      <c r="O47" s="61" t="str">
        <f t="shared" si="7"/>
        <v/>
      </c>
    </row>
    <row r="48" spans="2:15" ht="30" customHeight="1" x14ac:dyDescent="0.25">
      <c r="B48" s="54">
        <v>42</v>
      </c>
      <c r="C48" s="55"/>
      <c r="D48" s="55"/>
      <c r="E48" s="55"/>
      <c r="F48" s="55"/>
      <c r="G48" s="56" t="str">
        <f t="shared" si="0"/>
        <v/>
      </c>
      <c r="H48" s="57" t="str">
        <f t="shared" si="1"/>
        <v/>
      </c>
      <c r="I48" s="58">
        <v>4.1999999999999998E-5</v>
      </c>
      <c r="J48" s="59" t="str">
        <f t="shared" si="2"/>
        <v/>
      </c>
      <c r="K48" s="50" t="str">
        <f t="shared" si="3"/>
        <v/>
      </c>
      <c r="L48" s="60" t="str">
        <f t="shared" si="4"/>
        <v/>
      </c>
      <c r="M48" s="61" t="str">
        <f t="shared" si="5"/>
        <v/>
      </c>
      <c r="N48" s="61" t="str">
        <f t="shared" si="6"/>
        <v/>
      </c>
      <c r="O48" s="61" t="str">
        <f t="shared" si="7"/>
        <v/>
      </c>
    </row>
    <row r="49" spans="2:15" ht="30" customHeight="1" x14ac:dyDescent="0.25">
      <c r="B49" s="54">
        <v>43</v>
      </c>
      <c r="C49" s="55"/>
      <c r="D49" s="55"/>
      <c r="E49" s="55"/>
      <c r="F49" s="55"/>
      <c r="G49" s="56" t="str">
        <f t="shared" si="0"/>
        <v/>
      </c>
      <c r="H49" s="57" t="str">
        <f t="shared" si="1"/>
        <v/>
      </c>
      <c r="I49" s="58">
        <v>4.3000000000000002E-5</v>
      </c>
      <c r="J49" s="59" t="str">
        <f t="shared" si="2"/>
        <v/>
      </c>
      <c r="K49" s="50" t="str">
        <f t="shared" si="3"/>
        <v/>
      </c>
      <c r="L49" s="60" t="str">
        <f t="shared" si="4"/>
        <v/>
      </c>
      <c r="M49" s="61" t="str">
        <f t="shared" si="5"/>
        <v/>
      </c>
      <c r="N49" s="61" t="str">
        <f t="shared" si="6"/>
        <v/>
      </c>
      <c r="O49" s="61" t="str">
        <f t="shared" si="7"/>
        <v/>
      </c>
    </row>
    <row r="50" spans="2:15" ht="30" customHeight="1" x14ac:dyDescent="0.25">
      <c r="B50" s="54">
        <v>44</v>
      </c>
      <c r="C50" s="55"/>
      <c r="D50" s="55"/>
      <c r="E50" s="55"/>
      <c r="F50" s="55"/>
      <c r="G50" s="56" t="str">
        <f t="shared" si="0"/>
        <v/>
      </c>
      <c r="H50" s="57" t="str">
        <f t="shared" si="1"/>
        <v/>
      </c>
      <c r="I50" s="58">
        <v>4.3999999999999999E-5</v>
      </c>
      <c r="J50" s="59" t="str">
        <f t="shared" si="2"/>
        <v/>
      </c>
      <c r="K50" s="50" t="str">
        <f t="shared" si="3"/>
        <v/>
      </c>
      <c r="L50" s="60" t="str">
        <f t="shared" si="4"/>
        <v/>
      </c>
      <c r="M50" s="61" t="str">
        <f t="shared" si="5"/>
        <v/>
      </c>
      <c r="N50" s="61" t="str">
        <f t="shared" si="6"/>
        <v/>
      </c>
      <c r="O50" s="61" t="str">
        <f t="shared" si="7"/>
        <v/>
      </c>
    </row>
    <row r="51" spans="2:15" ht="30" customHeight="1" x14ac:dyDescent="0.25">
      <c r="B51" s="54">
        <v>45</v>
      </c>
      <c r="C51" s="55"/>
      <c r="D51" s="55"/>
      <c r="E51" s="55"/>
      <c r="F51" s="55"/>
      <c r="G51" s="56" t="str">
        <f t="shared" si="0"/>
        <v/>
      </c>
      <c r="H51" s="57" t="str">
        <f t="shared" si="1"/>
        <v/>
      </c>
      <c r="I51" s="58">
        <v>4.5000000000000003E-5</v>
      </c>
      <c r="J51" s="59" t="str">
        <f t="shared" si="2"/>
        <v/>
      </c>
      <c r="K51" s="50" t="str">
        <f t="shared" si="3"/>
        <v/>
      </c>
      <c r="L51" s="60" t="str">
        <f t="shared" si="4"/>
        <v/>
      </c>
      <c r="M51" s="61" t="str">
        <f t="shared" si="5"/>
        <v/>
      </c>
      <c r="N51" s="61" t="str">
        <f t="shared" si="6"/>
        <v/>
      </c>
      <c r="O51" s="61" t="str">
        <f t="shared" si="7"/>
        <v/>
      </c>
    </row>
    <row r="52" spans="2:15" ht="30" customHeight="1" x14ac:dyDescent="0.25">
      <c r="B52" s="54">
        <v>46</v>
      </c>
      <c r="C52" s="55"/>
      <c r="D52" s="55"/>
      <c r="E52" s="55"/>
      <c r="F52" s="55"/>
      <c r="G52" s="56" t="str">
        <f t="shared" si="0"/>
        <v/>
      </c>
      <c r="H52" s="57" t="str">
        <f t="shared" si="1"/>
        <v/>
      </c>
      <c r="I52" s="58">
        <v>4.6E-5</v>
      </c>
      <c r="J52" s="59" t="str">
        <f t="shared" si="2"/>
        <v/>
      </c>
      <c r="K52" s="50" t="str">
        <f t="shared" si="3"/>
        <v/>
      </c>
      <c r="L52" s="60" t="str">
        <f t="shared" si="4"/>
        <v/>
      </c>
      <c r="M52" s="61" t="str">
        <f t="shared" si="5"/>
        <v/>
      </c>
      <c r="N52" s="61" t="str">
        <f t="shared" si="6"/>
        <v/>
      </c>
      <c r="O52" s="61" t="str">
        <f t="shared" si="7"/>
        <v/>
      </c>
    </row>
    <row r="53" spans="2:15" ht="30" customHeight="1" x14ac:dyDescent="0.25">
      <c r="B53" s="54">
        <v>47</v>
      </c>
      <c r="C53" s="55"/>
      <c r="D53" s="55"/>
      <c r="E53" s="55"/>
      <c r="F53" s="55"/>
      <c r="G53" s="56" t="str">
        <f t="shared" si="0"/>
        <v/>
      </c>
      <c r="H53" s="57" t="str">
        <f t="shared" si="1"/>
        <v/>
      </c>
      <c r="I53" s="58">
        <v>4.6999999999999997E-5</v>
      </c>
      <c r="J53" s="59" t="str">
        <f t="shared" si="2"/>
        <v/>
      </c>
      <c r="K53" s="50" t="str">
        <f t="shared" si="3"/>
        <v/>
      </c>
      <c r="L53" s="60" t="str">
        <f t="shared" si="4"/>
        <v/>
      </c>
      <c r="M53" s="61" t="str">
        <f t="shared" si="5"/>
        <v/>
      </c>
      <c r="N53" s="61" t="str">
        <f t="shared" si="6"/>
        <v/>
      </c>
      <c r="O53" s="61" t="str">
        <f t="shared" si="7"/>
        <v/>
      </c>
    </row>
    <row r="54" spans="2:15" ht="30" customHeight="1" x14ac:dyDescent="0.25">
      <c r="B54" s="54">
        <v>48</v>
      </c>
      <c r="C54" s="55"/>
      <c r="D54" s="55"/>
      <c r="E54" s="55"/>
      <c r="F54" s="55"/>
      <c r="G54" s="56" t="str">
        <f t="shared" si="0"/>
        <v/>
      </c>
      <c r="H54" s="57" t="str">
        <f t="shared" si="1"/>
        <v/>
      </c>
      <c r="I54" s="58">
        <v>4.8000000000000001E-5</v>
      </c>
      <c r="J54" s="59" t="str">
        <f t="shared" si="2"/>
        <v/>
      </c>
      <c r="K54" s="50" t="str">
        <f t="shared" si="3"/>
        <v/>
      </c>
      <c r="L54" s="60" t="str">
        <f t="shared" si="4"/>
        <v/>
      </c>
      <c r="M54" s="61" t="str">
        <f t="shared" si="5"/>
        <v/>
      </c>
      <c r="N54" s="61" t="str">
        <f t="shared" si="6"/>
        <v/>
      </c>
      <c r="O54" s="61" t="str">
        <f t="shared" si="7"/>
        <v/>
      </c>
    </row>
    <row r="55" spans="2:15" ht="30" customHeight="1" x14ac:dyDescent="0.25">
      <c r="B55" s="54">
        <v>49</v>
      </c>
      <c r="C55" s="55"/>
      <c r="D55" s="55"/>
      <c r="E55" s="55"/>
      <c r="F55" s="55"/>
      <c r="G55" s="56" t="str">
        <f t="shared" si="0"/>
        <v/>
      </c>
      <c r="H55" s="57" t="str">
        <f t="shared" si="1"/>
        <v/>
      </c>
      <c r="I55" s="58">
        <v>4.8999999999999998E-5</v>
      </c>
      <c r="J55" s="59" t="str">
        <f t="shared" si="2"/>
        <v/>
      </c>
      <c r="K55" s="50" t="str">
        <f t="shared" si="3"/>
        <v/>
      </c>
      <c r="L55" s="60" t="str">
        <f t="shared" si="4"/>
        <v/>
      </c>
      <c r="M55" s="61" t="str">
        <f t="shared" si="5"/>
        <v/>
      </c>
      <c r="N55" s="61" t="str">
        <f t="shared" si="6"/>
        <v/>
      </c>
      <c r="O55" s="61" t="str">
        <f t="shared" si="7"/>
        <v/>
      </c>
    </row>
    <row r="56" spans="2:15" ht="30" customHeight="1" x14ac:dyDescent="0.25">
      <c r="B56" s="54">
        <v>50</v>
      </c>
      <c r="C56" s="55"/>
      <c r="D56" s="55"/>
      <c r="E56" s="55"/>
      <c r="F56" s="55"/>
      <c r="G56" s="56" t="str">
        <f t="shared" si="0"/>
        <v/>
      </c>
      <c r="H56" s="57" t="str">
        <f t="shared" si="1"/>
        <v/>
      </c>
      <c r="I56" s="58">
        <v>5.0000000000000002E-5</v>
      </c>
      <c r="J56" s="59" t="str">
        <f t="shared" si="2"/>
        <v/>
      </c>
      <c r="K56" s="50" t="str">
        <f t="shared" si="3"/>
        <v/>
      </c>
      <c r="L56" s="60" t="str">
        <f t="shared" si="4"/>
        <v/>
      </c>
      <c r="M56" s="61" t="str">
        <f t="shared" si="5"/>
        <v/>
      </c>
      <c r="N56" s="61" t="str">
        <f t="shared" si="6"/>
        <v/>
      </c>
      <c r="O56" s="61" t="str">
        <f t="shared" si="7"/>
        <v/>
      </c>
    </row>
    <row r="57" spans="2:15" ht="30" customHeight="1" x14ac:dyDescent="0.25">
      <c r="B57" s="54">
        <v>51</v>
      </c>
      <c r="C57" s="55"/>
      <c r="D57" s="55"/>
      <c r="E57" s="55"/>
      <c r="F57" s="55"/>
      <c r="G57" s="56" t="str">
        <f t="shared" si="0"/>
        <v/>
      </c>
      <c r="H57" s="57" t="str">
        <f t="shared" si="1"/>
        <v/>
      </c>
      <c r="I57" s="58">
        <v>5.1E-5</v>
      </c>
      <c r="J57" s="59" t="str">
        <f t="shared" si="2"/>
        <v/>
      </c>
      <c r="K57" s="50" t="str">
        <f t="shared" si="3"/>
        <v/>
      </c>
      <c r="L57" s="60" t="str">
        <f t="shared" si="4"/>
        <v/>
      </c>
      <c r="M57" s="61" t="str">
        <f t="shared" si="5"/>
        <v/>
      </c>
      <c r="N57" s="61" t="str">
        <f t="shared" si="6"/>
        <v/>
      </c>
      <c r="O57" s="61" t="str">
        <f t="shared" si="7"/>
        <v/>
      </c>
    </row>
    <row r="58" spans="2:15" ht="30" customHeight="1" x14ac:dyDescent="0.25">
      <c r="B58" s="24" t="s">
        <v>159</v>
      </c>
      <c r="C58" s="24" t="s">
        <v>159</v>
      </c>
      <c r="D58" s="24" t="s">
        <v>159</v>
      </c>
      <c r="E58" s="24" t="s">
        <v>159</v>
      </c>
      <c r="F58" s="24" t="s">
        <v>159</v>
      </c>
      <c r="G58" s="44" t="s">
        <v>159</v>
      </c>
      <c r="H58" s="44" t="s">
        <v>159</v>
      </c>
      <c r="I58" s="36" t="s">
        <v>159</v>
      </c>
      <c r="J58" s="36" t="s">
        <v>159</v>
      </c>
      <c r="K58" s="37" t="s">
        <v>159</v>
      </c>
      <c r="L58" s="36" t="s">
        <v>159</v>
      </c>
      <c r="M58" s="36" t="s">
        <v>159</v>
      </c>
      <c r="N58" s="36" t="s">
        <v>159</v>
      </c>
      <c r="O58" s="36" t="s">
        <v>159</v>
      </c>
    </row>
    <row r="59" spans="2:15" ht="30" customHeight="1" x14ac:dyDescent="0.25"/>
    <row r="60" spans="2:15" ht="30" customHeight="1" x14ac:dyDescent="0.25"/>
    <row r="61" spans="2:15" ht="30" customHeight="1" x14ac:dyDescent="0.25"/>
    <row r="62" spans="2:15" ht="30" customHeight="1" x14ac:dyDescent="0.25"/>
    <row r="63" spans="2:15" ht="30" customHeight="1" x14ac:dyDescent="0.25"/>
    <row r="64" spans="2:15"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sheetData>
  <sheetProtection password="9004" sheet="1" objects="1" scenarios="1" formatColumns="0" formatRows="0" selectLockedCells="1" autoFilter="0"/>
  <dataConsolidate/>
  <dataValidations count="3">
    <dataValidation type="list" allowBlank="1" showInputMessage="1" showErrorMessage="1" sqref="E7:E57">
      <formula1>$R$7:$R$11</formula1>
    </dataValidation>
    <dataValidation type="list" allowBlank="1" showInputMessage="1" showErrorMessage="1" sqref="F7:F57">
      <formula1>$T$7:$T$11</formula1>
    </dataValidation>
    <dataValidation type="list" allowBlank="1" showInputMessage="1" showErrorMessage="1" sqref="D7:D57">
      <formula1>$P$7:$P$11</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AH76"/>
  <sheetViews>
    <sheetView showGridLines="0" zoomScaleNormal="100" workbookViewId="0">
      <selection sqref="A1:XFD1048576"/>
    </sheetView>
  </sheetViews>
  <sheetFormatPr defaultRowHeight="15" customHeight="1" x14ac:dyDescent="0.25"/>
  <cols>
    <col min="1" max="1" width="3.85546875" style="45" customWidth="1"/>
    <col min="2" max="2" width="44.7109375" style="77" customWidth="1"/>
    <col min="3" max="3" width="1.7109375" style="77" customWidth="1"/>
    <col min="4" max="4" width="44.7109375" style="77" customWidth="1"/>
    <col min="5" max="5" width="1.7109375" style="77" customWidth="1"/>
    <col min="6" max="6" width="44.7109375" style="77" customWidth="1"/>
    <col min="7" max="7" width="1.7109375" style="77" customWidth="1"/>
    <col min="8" max="8" width="44.7109375" style="77" customWidth="1"/>
    <col min="9" max="22" width="9.140625" style="77"/>
    <col min="23" max="16384" width="9.140625" style="45"/>
  </cols>
  <sheetData>
    <row r="1" spans="1:34"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1:34"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1:34" s="18" customFormat="1" ht="20.100000000000001" customHeight="1" x14ac:dyDescent="0.25">
      <c r="B3" s="39"/>
      <c r="C3" s="39"/>
      <c r="D3" s="39"/>
      <c r="E3" s="39"/>
      <c r="F3" s="39"/>
      <c r="G3" s="39"/>
      <c r="H3" s="39"/>
      <c r="I3" s="39"/>
      <c r="J3" s="39"/>
      <c r="K3" s="39"/>
      <c r="L3" s="39"/>
      <c r="M3" s="39"/>
      <c r="N3" s="39"/>
      <c r="O3" s="39"/>
      <c r="P3" s="39"/>
      <c r="Q3" s="39"/>
      <c r="R3" s="39"/>
      <c r="S3" s="39"/>
      <c r="T3" s="39"/>
      <c r="U3" s="39"/>
      <c r="V3" s="39"/>
    </row>
    <row r="4" spans="1:34" s="18" customFormat="1" ht="24.95" customHeight="1" x14ac:dyDescent="0.25">
      <c r="B4" s="204" t="s">
        <v>8</v>
      </c>
      <c r="C4" s="39"/>
      <c r="D4" s="39"/>
      <c r="E4" s="39"/>
      <c r="F4" s="39"/>
      <c r="G4" s="39"/>
      <c r="H4" s="39"/>
      <c r="I4" s="39"/>
      <c r="J4" s="39"/>
      <c r="K4" s="39"/>
      <c r="L4" s="39"/>
      <c r="M4" s="39"/>
      <c r="N4" s="39"/>
      <c r="O4" s="39"/>
      <c r="P4" s="39"/>
      <c r="Q4" s="39"/>
      <c r="R4" s="39"/>
      <c r="S4" s="39"/>
      <c r="T4" s="39"/>
      <c r="U4" s="39"/>
      <c r="V4" s="39"/>
    </row>
    <row r="5" spans="1:34" s="18" customFormat="1" ht="15" customHeight="1" x14ac:dyDescent="0.25">
      <c r="A5" s="123"/>
      <c r="B5" s="36"/>
      <c r="C5" s="205"/>
      <c r="D5" s="205"/>
      <c r="E5" s="205"/>
      <c r="F5" s="205"/>
      <c r="G5" s="205"/>
      <c r="H5" s="205"/>
      <c r="I5" s="205"/>
      <c r="J5" s="205"/>
      <c r="K5" s="205"/>
      <c r="L5" s="205"/>
      <c r="M5" s="39"/>
      <c r="N5" s="39"/>
      <c r="O5" s="114"/>
      <c r="P5" s="114"/>
      <c r="Q5" s="114"/>
      <c r="R5" s="114"/>
      <c r="S5" s="114"/>
      <c r="T5" s="114"/>
      <c r="U5" s="114"/>
      <c r="V5" s="114"/>
      <c r="W5" s="114"/>
      <c r="X5" s="114"/>
    </row>
    <row r="6" spans="1:34" s="24" customFormat="1" ht="30" customHeight="1" x14ac:dyDescent="0.25">
      <c r="A6" s="206"/>
      <c r="B6" s="207" t="s">
        <v>65</v>
      </c>
      <c r="C6" s="195"/>
      <c r="D6" s="207" t="s">
        <v>136</v>
      </c>
      <c r="E6" s="195"/>
      <c r="F6" s="207" t="s">
        <v>137</v>
      </c>
      <c r="G6" s="195"/>
      <c r="H6" s="207" t="s">
        <v>138</v>
      </c>
      <c r="I6" s="195"/>
      <c r="J6" s="208"/>
      <c r="K6" s="100"/>
      <c r="L6" s="100"/>
      <c r="M6" s="77"/>
      <c r="N6" s="77"/>
      <c r="O6" s="77"/>
      <c r="P6" s="77"/>
      <c r="Q6" s="77"/>
      <c r="R6" s="77"/>
      <c r="S6" s="77"/>
      <c r="T6" s="77"/>
      <c r="U6" s="77"/>
      <c r="V6" s="77"/>
    </row>
    <row r="7" spans="1:34" s="24" customFormat="1" ht="105" customHeight="1" x14ac:dyDescent="0.25">
      <c r="A7" s="206"/>
      <c r="B7" s="209" t="s">
        <v>0</v>
      </c>
      <c r="C7" s="210"/>
      <c r="D7" s="209" t="s">
        <v>0</v>
      </c>
      <c r="E7" s="210"/>
      <c r="F7" s="209" t="s">
        <v>1</v>
      </c>
      <c r="G7" s="210"/>
      <c r="H7" s="209" t="s">
        <v>3</v>
      </c>
      <c r="I7" s="210"/>
      <c r="J7" s="211"/>
      <c r="K7" s="100"/>
      <c r="L7" s="100"/>
      <c r="M7" s="77"/>
      <c r="N7" s="77"/>
      <c r="O7" s="77"/>
      <c r="P7" s="77"/>
      <c r="Q7" s="77"/>
      <c r="R7" s="77"/>
      <c r="S7" s="77"/>
      <c r="T7" s="77"/>
      <c r="U7" s="77"/>
      <c r="V7" s="77"/>
    </row>
    <row r="8" spans="1:34" s="24" customFormat="1" ht="5.0999999999999996" customHeight="1" x14ac:dyDescent="0.25">
      <c r="A8" s="206"/>
      <c r="B8" s="212"/>
      <c r="C8" s="212"/>
      <c r="D8" s="212"/>
      <c r="E8" s="212"/>
      <c r="F8" s="212"/>
      <c r="G8" s="212"/>
      <c r="H8" s="212"/>
      <c r="I8" s="212"/>
      <c r="J8" s="208"/>
      <c r="K8" s="100"/>
      <c r="L8" s="100"/>
      <c r="M8" s="77"/>
      <c r="N8" s="77"/>
      <c r="O8" s="77"/>
      <c r="P8" s="77"/>
      <c r="Q8" s="77"/>
      <c r="R8" s="77"/>
      <c r="S8" s="77"/>
      <c r="T8" s="77"/>
      <c r="U8" s="77"/>
      <c r="V8" s="77"/>
    </row>
    <row r="9" spans="1:34" s="24" customFormat="1" ht="30" customHeight="1" x14ac:dyDescent="0.25">
      <c r="A9" s="206"/>
      <c r="B9" s="207" t="s">
        <v>139</v>
      </c>
      <c r="C9" s="195"/>
      <c r="D9" s="207" t="s">
        <v>140</v>
      </c>
      <c r="E9" s="195"/>
      <c r="F9" s="207" t="s">
        <v>141</v>
      </c>
      <c r="G9" s="195"/>
      <c r="H9" s="207" t="s">
        <v>142</v>
      </c>
      <c r="I9" s="195"/>
      <c r="J9" s="213"/>
      <c r="K9" s="100"/>
      <c r="L9" s="100"/>
      <c r="M9" s="77"/>
      <c r="N9" s="77"/>
      <c r="O9" s="77"/>
      <c r="P9" s="77"/>
      <c r="Q9" s="77"/>
      <c r="R9" s="77"/>
      <c r="S9" s="77"/>
      <c r="T9" s="77"/>
      <c r="U9" s="77"/>
      <c r="V9" s="77"/>
    </row>
    <row r="10" spans="1:34" s="24" customFormat="1" ht="92.25" customHeight="1" x14ac:dyDescent="0.25">
      <c r="A10" s="195"/>
      <c r="B10" s="209" t="s">
        <v>2</v>
      </c>
      <c r="C10" s="214"/>
      <c r="D10" s="209" t="s">
        <v>4</v>
      </c>
      <c r="E10" s="214"/>
      <c r="F10" s="209" t="s">
        <v>5</v>
      </c>
      <c r="G10" s="214"/>
      <c r="H10" s="209" t="s">
        <v>6</v>
      </c>
      <c r="I10" s="214"/>
      <c r="J10" s="215"/>
      <c r="K10" s="77"/>
      <c r="L10" s="77"/>
      <c r="M10" s="77"/>
      <c r="N10" s="77"/>
      <c r="O10" s="77"/>
      <c r="P10" s="77"/>
      <c r="Q10" s="77"/>
      <c r="R10" s="77"/>
      <c r="S10" s="77"/>
      <c r="T10" s="77"/>
      <c r="U10" s="77"/>
      <c r="V10" s="77"/>
    </row>
    <row r="11" spans="1:34" s="24" customFormat="1" ht="5.0999999999999996" customHeight="1" x14ac:dyDescent="0.25">
      <c r="A11" s="195"/>
      <c r="B11" s="195"/>
      <c r="C11" s="195"/>
      <c r="D11" s="214"/>
      <c r="E11" s="214"/>
      <c r="F11" s="214"/>
      <c r="G11" s="214"/>
      <c r="H11" s="214"/>
      <c r="I11" s="214"/>
      <c r="J11" s="215"/>
      <c r="K11" s="77"/>
      <c r="L11" s="77"/>
      <c r="M11" s="77"/>
      <c r="N11" s="77"/>
      <c r="O11" s="77"/>
      <c r="P11" s="77"/>
      <c r="Q11" s="77"/>
      <c r="R11" s="77"/>
      <c r="S11" s="77"/>
      <c r="T11" s="77"/>
      <c r="U11" s="77"/>
      <c r="V11" s="77"/>
    </row>
    <row r="12" spans="1:34" s="24" customFormat="1" ht="30" customHeight="1" x14ac:dyDescent="0.25">
      <c r="A12" s="195"/>
      <c r="B12" s="207" t="s">
        <v>143</v>
      </c>
      <c r="C12" s="195"/>
      <c r="D12" s="207" t="s">
        <v>144</v>
      </c>
      <c r="E12" s="195"/>
      <c r="F12" s="207" t="s">
        <v>145</v>
      </c>
      <c r="G12" s="195"/>
      <c r="H12" s="207" t="s">
        <v>146</v>
      </c>
      <c r="I12" s="195"/>
      <c r="J12" s="215"/>
      <c r="K12" s="77"/>
      <c r="L12" s="77"/>
      <c r="M12" s="77"/>
      <c r="N12" s="77"/>
      <c r="O12" s="77"/>
      <c r="P12" s="77"/>
      <c r="Q12" s="77"/>
      <c r="R12" s="77"/>
      <c r="S12" s="77"/>
      <c r="T12" s="77"/>
      <c r="U12" s="77"/>
      <c r="V12" s="77"/>
    </row>
    <row r="13" spans="1:34" s="24" customFormat="1" ht="121.5" customHeight="1" x14ac:dyDescent="0.25">
      <c r="A13" s="195"/>
      <c r="B13" s="209" t="s">
        <v>62</v>
      </c>
      <c r="C13" s="195"/>
      <c r="D13" s="209" t="s">
        <v>54</v>
      </c>
      <c r="E13" s="214"/>
      <c r="F13" s="209" t="s">
        <v>57</v>
      </c>
      <c r="G13" s="214"/>
      <c r="H13" s="209" t="s">
        <v>58</v>
      </c>
      <c r="I13" s="195"/>
      <c r="J13" s="215"/>
      <c r="K13" s="77"/>
      <c r="L13" s="77"/>
      <c r="M13" s="77"/>
      <c r="N13" s="77"/>
      <c r="O13" s="77"/>
      <c r="P13" s="77"/>
      <c r="Q13" s="77"/>
      <c r="R13" s="77"/>
      <c r="S13" s="77"/>
      <c r="T13" s="77"/>
      <c r="U13" s="77"/>
      <c r="V13" s="77"/>
    </row>
    <row r="14" spans="1:34" s="24" customFormat="1" ht="5.0999999999999996" customHeight="1" x14ac:dyDescent="0.25">
      <c r="A14" s="195"/>
      <c r="B14" s="195"/>
      <c r="C14" s="195"/>
      <c r="D14" s="216"/>
      <c r="E14" s="216"/>
      <c r="F14" s="216"/>
      <c r="G14" s="216"/>
      <c r="H14" s="216"/>
      <c r="I14" s="216"/>
      <c r="J14" s="77"/>
      <c r="K14" s="77"/>
      <c r="L14" s="77"/>
      <c r="M14" s="77"/>
      <c r="N14" s="77"/>
      <c r="O14" s="77"/>
      <c r="P14" s="77"/>
      <c r="Q14" s="77"/>
      <c r="R14" s="77"/>
      <c r="S14" s="77"/>
      <c r="T14" s="77"/>
      <c r="U14" s="77"/>
      <c r="V14" s="77"/>
    </row>
    <row r="15" spans="1:34" s="24" customFormat="1" ht="30" customHeight="1" x14ac:dyDescent="0.25">
      <c r="A15" s="195"/>
      <c r="B15" s="207" t="s">
        <v>147</v>
      </c>
      <c r="C15" s="195"/>
      <c r="D15" s="216"/>
      <c r="E15" s="216"/>
      <c r="F15" s="216"/>
      <c r="G15" s="216"/>
      <c r="H15" s="216"/>
      <c r="I15" s="216"/>
      <c r="J15" s="77"/>
      <c r="K15" s="77"/>
      <c r="L15" s="77"/>
      <c r="M15" s="77"/>
      <c r="N15" s="77"/>
      <c r="O15" s="77"/>
      <c r="P15" s="77"/>
      <c r="Q15" s="77"/>
      <c r="R15" s="77"/>
      <c r="S15" s="77"/>
      <c r="T15" s="77"/>
      <c r="U15" s="77"/>
      <c r="V15" s="77"/>
    </row>
    <row r="16" spans="1:34" s="24" customFormat="1" ht="99.95" customHeight="1" x14ac:dyDescent="0.25">
      <c r="A16" s="195"/>
      <c r="B16" s="209" t="s">
        <v>63</v>
      </c>
      <c r="C16" s="195"/>
      <c r="D16" s="216"/>
      <c r="E16" s="216"/>
      <c r="F16" s="216"/>
      <c r="G16" s="216"/>
      <c r="H16" s="216"/>
      <c r="I16" s="216"/>
      <c r="J16" s="77"/>
      <c r="K16" s="77"/>
      <c r="L16" s="77"/>
      <c r="M16" s="77"/>
      <c r="N16" s="77"/>
      <c r="O16" s="77"/>
      <c r="P16" s="77"/>
      <c r="Q16" s="77"/>
      <c r="R16" s="77"/>
      <c r="S16" s="77"/>
      <c r="T16" s="77"/>
      <c r="U16" s="77"/>
      <c r="V16" s="77"/>
    </row>
    <row r="17" spans="1:22" s="24" customFormat="1" ht="15" customHeight="1" x14ac:dyDescent="0.25">
      <c r="A17" s="195"/>
      <c r="B17" s="195"/>
      <c r="C17" s="195"/>
      <c r="D17" s="216"/>
      <c r="E17" s="216"/>
      <c r="F17" s="216"/>
      <c r="G17" s="216"/>
      <c r="H17" s="216"/>
      <c r="I17" s="216"/>
      <c r="J17" s="77"/>
      <c r="K17" s="77"/>
      <c r="L17" s="77"/>
      <c r="M17" s="77"/>
      <c r="N17" s="77"/>
      <c r="O17" s="77"/>
      <c r="P17" s="77"/>
      <c r="Q17" s="77"/>
      <c r="R17" s="77"/>
      <c r="S17" s="77"/>
      <c r="T17" s="77"/>
      <c r="U17" s="77"/>
      <c r="V17" s="77"/>
    </row>
    <row r="18" spans="1:22" s="24" customFormat="1" ht="15" customHeight="1" x14ac:dyDescent="0.25">
      <c r="D18" s="77"/>
      <c r="E18" s="77"/>
      <c r="F18" s="77"/>
      <c r="G18" s="77"/>
      <c r="H18" s="77"/>
      <c r="I18" s="77"/>
      <c r="J18" s="77"/>
      <c r="K18" s="77"/>
      <c r="L18" s="77"/>
      <c r="M18" s="77"/>
      <c r="N18" s="77"/>
      <c r="O18" s="77"/>
      <c r="P18" s="77"/>
      <c r="Q18" s="77"/>
      <c r="R18" s="77"/>
      <c r="S18" s="77"/>
      <c r="T18" s="77"/>
      <c r="U18" s="77"/>
      <c r="V18" s="77"/>
    </row>
    <row r="19" spans="1:22" s="24" customFormat="1" ht="15" customHeight="1" x14ac:dyDescent="0.25">
      <c r="D19" s="77"/>
      <c r="E19" s="77"/>
      <c r="F19" s="77"/>
      <c r="G19" s="77"/>
      <c r="H19" s="77"/>
      <c r="I19" s="77"/>
      <c r="J19" s="77"/>
      <c r="K19" s="77"/>
      <c r="L19" s="77"/>
      <c r="M19" s="77"/>
      <c r="N19" s="77"/>
      <c r="O19" s="77"/>
      <c r="P19" s="77"/>
      <c r="Q19" s="77"/>
      <c r="R19" s="77"/>
      <c r="S19" s="77"/>
      <c r="T19" s="77"/>
      <c r="U19" s="77"/>
      <c r="V19" s="77"/>
    </row>
    <row r="20" spans="1:22" s="24" customFormat="1" ht="15" customHeight="1" x14ac:dyDescent="0.25">
      <c r="D20" s="77"/>
      <c r="E20" s="77"/>
      <c r="F20" s="77"/>
      <c r="G20" s="77"/>
      <c r="H20" s="77"/>
      <c r="I20" s="77"/>
      <c r="J20" s="77"/>
      <c r="K20" s="77"/>
      <c r="L20" s="77"/>
      <c r="M20" s="77"/>
      <c r="N20" s="77"/>
      <c r="O20" s="77"/>
      <c r="P20" s="77"/>
      <c r="Q20" s="77"/>
      <c r="R20" s="77"/>
      <c r="S20" s="77"/>
      <c r="T20" s="77"/>
      <c r="U20" s="77"/>
      <c r="V20" s="77"/>
    </row>
    <row r="21" spans="1:22" s="24" customFormat="1" ht="15" customHeight="1" x14ac:dyDescent="0.25">
      <c r="D21" s="77"/>
      <c r="E21" s="77"/>
      <c r="F21" s="77"/>
      <c r="G21" s="77"/>
      <c r="H21" s="77"/>
      <c r="I21" s="77"/>
      <c r="J21" s="77"/>
      <c r="K21" s="77"/>
      <c r="L21" s="77"/>
      <c r="M21" s="77"/>
      <c r="N21" s="77"/>
      <c r="O21" s="77"/>
      <c r="P21" s="77"/>
      <c r="Q21" s="77"/>
      <c r="R21" s="77"/>
      <c r="S21" s="77"/>
      <c r="T21" s="77"/>
      <c r="U21" s="77"/>
      <c r="V21" s="77"/>
    </row>
    <row r="22" spans="1:22" s="24" customFormat="1" ht="15" customHeight="1" x14ac:dyDescent="0.25">
      <c r="D22" s="77"/>
      <c r="E22" s="77"/>
      <c r="F22" s="77"/>
      <c r="G22" s="77"/>
      <c r="H22" s="77"/>
      <c r="I22" s="77"/>
      <c r="J22" s="77"/>
      <c r="K22" s="77"/>
      <c r="L22" s="77"/>
      <c r="M22" s="77"/>
      <c r="N22" s="77"/>
      <c r="O22" s="77"/>
      <c r="P22" s="77"/>
      <c r="Q22" s="77"/>
      <c r="R22" s="77"/>
      <c r="S22" s="77"/>
      <c r="T22" s="77"/>
      <c r="U22" s="77"/>
      <c r="V22" s="77"/>
    </row>
    <row r="23" spans="1:22" s="24" customFormat="1" ht="15" customHeight="1" x14ac:dyDescent="0.25">
      <c r="D23" s="77"/>
      <c r="E23" s="77"/>
      <c r="F23" s="77"/>
      <c r="G23" s="77"/>
      <c r="H23" s="77"/>
      <c r="I23" s="77"/>
      <c r="J23" s="77"/>
      <c r="K23" s="77"/>
      <c r="L23" s="77"/>
      <c r="M23" s="77"/>
      <c r="N23" s="77"/>
      <c r="O23" s="77"/>
      <c r="P23" s="77"/>
      <c r="Q23" s="77"/>
      <c r="R23" s="77"/>
      <c r="S23" s="77"/>
      <c r="T23" s="77"/>
      <c r="U23" s="77"/>
      <c r="V23" s="77"/>
    </row>
    <row r="24" spans="1:22" s="24" customFormat="1" ht="15" customHeight="1" x14ac:dyDescent="0.25">
      <c r="B24" s="77"/>
      <c r="C24" s="77"/>
      <c r="D24" s="77"/>
      <c r="E24" s="77"/>
      <c r="F24" s="77"/>
      <c r="G24" s="77"/>
      <c r="H24" s="77"/>
      <c r="I24" s="77"/>
      <c r="J24" s="77"/>
      <c r="K24" s="77"/>
      <c r="L24" s="77"/>
      <c r="M24" s="77"/>
      <c r="N24" s="77"/>
      <c r="O24" s="77"/>
      <c r="P24" s="77"/>
      <c r="Q24" s="77"/>
      <c r="R24" s="77"/>
      <c r="S24" s="77"/>
      <c r="T24" s="77"/>
      <c r="U24" s="77"/>
      <c r="V24" s="77"/>
    </row>
    <row r="25" spans="1:22" s="24" customFormat="1" ht="15" customHeight="1" x14ac:dyDescent="0.25">
      <c r="B25" s="77"/>
      <c r="C25" s="77"/>
      <c r="D25" s="77"/>
      <c r="E25" s="77"/>
      <c r="F25" s="77"/>
      <c r="G25" s="77"/>
      <c r="H25" s="77"/>
      <c r="I25" s="77"/>
      <c r="J25" s="77"/>
      <c r="K25" s="77"/>
      <c r="L25" s="77"/>
      <c r="M25" s="77"/>
      <c r="N25" s="77"/>
      <c r="O25" s="77"/>
      <c r="P25" s="77"/>
      <c r="Q25" s="77"/>
      <c r="R25" s="77"/>
      <c r="S25" s="77"/>
      <c r="T25" s="77"/>
      <c r="U25" s="77"/>
      <c r="V25" s="77"/>
    </row>
    <row r="26" spans="1:22" s="24" customFormat="1" ht="15" customHeight="1" x14ac:dyDescent="0.25">
      <c r="B26" s="77"/>
      <c r="C26" s="77"/>
      <c r="D26" s="77"/>
      <c r="E26" s="77"/>
      <c r="F26" s="77"/>
      <c r="G26" s="77"/>
      <c r="H26" s="77"/>
      <c r="I26" s="77"/>
      <c r="J26" s="77"/>
      <c r="K26" s="77"/>
      <c r="L26" s="77"/>
      <c r="M26" s="77"/>
      <c r="N26" s="77"/>
      <c r="O26" s="77"/>
      <c r="P26" s="77"/>
      <c r="Q26" s="77"/>
      <c r="R26" s="77"/>
      <c r="S26" s="77"/>
      <c r="T26" s="77"/>
      <c r="U26" s="77"/>
      <c r="V26" s="77"/>
    </row>
    <row r="27" spans="1:22" s="24" customFormat="1" ht="15" customHeight="1" x14ac:dyDescent="0.25">
      <c r="B27" s="77"/>
      <c r="C27" s="77"/>
      <c r="D27" s="77"/>
      <c r="E27" s="77"/>
      <c r="F27" s="77"/>
      <c r="G27" s="77"/>
      <c r="H27" s="77"/>
      <c r="I27" s="77"/>
      <c r="J27" s="77"/>
      <c r="K27" s="77"/>
      <c r="L27" s="77"/>
      <c r="M27" s="77"/>
      <c r="N27" s="77"/>
      <c r="O27" s="77"/>
      <c r="P27" s="77"/>
      <c r="Q27" s="77"/>
      <c r="R27" s="77"/>
      <c r="S27" s="77"/>
      <c r="T27" s="77"/>
      <c r="U27" s="77"/>
      <c r="V27" s="77"/>
    </row>
    <row r="28" spans="1:22" s="24" customFormat="1" ht="15" customHeight="1" x14ac:dyDescent="0.25">
      <c r="B28" s="77"/>
      <c r="C28" s="77"/>
      <c r="D28" s="77"/>
      <c r="E28" s="77"/>
      <c r="F28" s="77"/>
      <c r="G28" s="77"/>
      <c r="H28" s="77"/>
      <c r="I28" s="77"/>
      <c r="J28" s="77"/>
      <c r="K28" s="77"/>
      <c r="L28" s="77"/>
      <c r="M28" s="77"/>
      <c r="N28" s="77"/>
      <c r="O28" s="77"/>
      <c r="P28" s="77"/>
      <c r="Q28" s="77"/>
      <c r="R28" s="77"/>
      <c r="S28" s="77"/>
      <c r="T28" s="77"/>
      <c r="U28" s="77"/>
      <c r="V28" s="77"/>
    </row>
    <row r="29" spans="1:22" s="24" customFormat="1" ht="15" customHeight="1" x14ac:dyDescent="0.25">
      <c r="B29" s="77"/>
      <c r="C29" s="77"/>
      <c r="D29" s="77"/>
      <c r="E29" s="77"/>
      <c r="F29" s="77"/>
      <c r="G29" s="77"/>
      <c r="H29" s="77"/>
      <c r="I29" s="77"/>
      <c r="J29" s="77"/>
      <c r="K29" s="77"/>
      <c r="L29" s="77"/>
      <c r="M29" s="77"/>
      <c r="N29" s="77"/>
      <c r="O29" s="77"/>
      <c r="P29" s="77"/>
      <c r="Q29" s="77"/>
      <c r="R29" s="77"/>
      <c r="S29" s="77"/>
      <c r="T29" s="77"/>
      <c r="U29" s="77"/>
      <c r="V29" s="77"/>
    </row>
    <row r="30" spans="1:22" s="24" customFormat="1" ht="15" customHeight="1" x14ac:dyDescent="0.25">
      <c r="B30" s="77"/>
      <c r="C30" s="77"/>
      <c r="D30" s="77"/>
      <c r="E30" s="77"/>
      <c r="F30" s="77"/>
      <c r="G30" s="77"/>
      <c r="H30" s="77"/>
      <c r="I30" s="77"/>
      <c r="J30" s="77"/>
      <c r="K30" s="77"/>
      <c r="L30" s="77"/>
      <c r="M30" s="77"/>
      <c r="N30" s="77"/>
      <c r="O30" s="77"/>
      <c r="P30" s="77"/>
      <c r="Q30" s="77"/>
      <c r="R30" s="77"/>
      <c r="S30" s="77"/>
      <c r="T30" s="77"/>
      <c r="U30" s="77"/>
      <c r="V30" s="77"/>
    </row>
    <row r="31" spans="1:22" s="24" customFormat="1" ht="15" customHeight="1" x14ac:dyDescent="0.25">
      <c r="B31" s="77"/>
      <c r="C31" s="77"/>
      <c r="D31" s="77"/>
      <c r="E31" s="77"/>
      <c r="F31" s="77"/>
      <c r="G31" s="77"/>
      <c r="H31" s="77"/>
      <c r="I31" s="77"/>
      <c r="J31" s="77"/>
      <c r="K31" s="77"/>
      <c r="L31" s="77"/>
      <c r="M31" s="77"/>
      <c r="N31" s="77"/>
      <c r="O31" s="77"/>
      <c r="P31" s="77"/>
      <c r="Q31" s="77"/>
      <c r="R31" s="77"/>
      <c r="S31" s="77"/>
      <c r="T31" s="77"/>
      <c r="U31" s="77"/>
      <c r="V31" s="77"/>
    </row>
    <row r="32" spans="1:22" s="24" customFormat="1" ht="15" customHeight="1" x14ac:dyDescent="0.25">
      <c r="B32" s="77"/>
      <c r="C32" s="77"/>
      <c r="D32" s="77"/>
      <c r="E32" s="77"/>
      <c r="F32" s="77"/>
      <c r="G32" s="77"/>
      <c r="H32" s="77"/>
      <c r="I32" s="77"/>
      <c r="J32" s="77"/>
      <c r="K32" s="77"/>
      <c r="L32" s="77"/>
      <c r="M32" s="77"/>
      <c r="N32" s="77"/>
      <c r="O32" s="77"/>
      <c r="P32" s="77"/>
      <c r="Q32" s="77"/>
      <c r="R32" s="77"/>
      <c r="S32" s="77"/>
      <c r="T32" s="77"/>
      <c r="U32" s="77"/>
      <c r="V32" s="77"/>
    </row>
    <row r="33" spans="2:22" s="24" customFormat="1" ht="15" customHeight="1" x14ac:dyDescent="0.25">
      <c r="B33" s="77"/>
      <c r="C33" s="77"/>
      <c r="D33" s="77"/>
      <c r="E33" s="77"/>
      <c r="F33" s="77"/>
      <c r="G33" s="77"/>
      <c r="H33" s="77"/>
      <c r="I33" s="77"/>
      <c r="J33" s="77"/>
      <c r="K33" s="77"/>
      <c r="L33" s="77"/>
      <c r="M33" s="77"/>
      <c r="N33" s="77"/>
      <c r="O33" s="77"/>
      <c r="P33" s="77"/>
      <c r="Q33" s="77"/>
      <c r="R33" s="77"/>
      <c r="S33" s="77"/>
      <c r="T33" s="77"/>
      <c r="U33" s="77"/>
      <c r="V33" s="77"/>
    </row>
    <row r="34" spans="2:22" s="24" customFormat="1" ht="15" customHeight="1" x14ac:dyDescent="0.25">
      <c r="B34" s="77"/>
      <c r="C34" s="77"/>
      <c r="D34" s="77"/>
      <c r="E34" s="77"/>
      <c r="F34" s="77"/>
      <c r="G34" s="77"/>
      <c r="H34" s="77"/>
      <c r="I34" s="77"/>
      <c r="J34" s="77"/>
      <c r="K34" s="77"/>
      <c r="L34" s="77"/>
      <c r="M34" s="77"/>
      <c r="N34" s="77"/>
      <c r="O34" s="77"/>
      <c r="P34" s="77"/>
      <c r="Q34" s="77"/>
      <c r="R34" s="77"/>
      <c r="S34" s="77"/>
      <c r="T34" s="77"/>
      <c r="U34" s="77"/>
      <c r="V34" s="77"/>
    </row>
    <row r="35" spans="2:22" s="24" customFormat="1" ht="15" customHeight="1" x14ac:dyDescent="0.25">
      <c r="B35" s="77"/>
      <c r="C35" s="77"/>
      <c r="D35" s="77"/>
      <c r="E35" s="77"/>
      <c r="F35" s="77"/>
      <c r="G35" s="77"/>
      <c r="H35" s="77"/>
      <c r="I35" s="77"/>
      <c r="J35" s="77"/>
      <c r="K35" s="77"/>
      <c r="L35" s="77"/>
      <c r="M35" s="77"/>
      <c r="N35" s="77"/>
      <c r="O35" s="77"/>
      <c r="P35" s="77"/>
      <c r="Q35" s="77"/>
      <c r="R35" s="77"/>
      <c r="S35" s="77"/>
      <c r="T35" s="77"/>
      <c r="U35" s="77"/>
      <c r="V35" s="77"/>
    </row>
    <row r="36" spans="2:22" s="24" customFormat="1" ht="15" customHeight="1" x14ac:dyDescent="0.25">
      <c r="B36" s="77"/>
      <c r="C36" s="77"/>
      <c r="D36" s="77"/>
      <c r="E36" s="77"/>
      <c r="F36" s="77"/>
      <c r="G36" s="77"/>
      <c r="H36" s="77"/>
      <c r="I36" s="77"/>
      <c r="J36" s="77"/>
      <c r="K36" s="77"/>
      <c r="L36" s="77"/>
      <c r="M36" s="77"/>
      <c r="N36" s="77"/>
      <c r="O36" s="77"/>
      <c r="P36" s="77"/>
      <c r="Q36" s="77"/>
      <c r="R36" s="77"/>
      <c r="S36" s="77"/>
      <c r="T36" s="77"/>
      <c r="U36" s="77"/>
      <c r="V36" s="77"/>
    </row>
    <row r="37" spans="2:22" s="24" customFormat="1" ht="15" customHeight="1" x14ac:dyDescent="0.25">
      <c r="B37" s="77"/>
      <c r="C37" s="77"/>
      <c r="D37" s="77"/>
      <c r="E37" s="77"/>
      <c r="F37" s="77"/>
      <c r="G37" s="77"/>
      <c r="H37" s="77"/>
      <c r="I37" s="77"/>
      <c r="J37" s="77"/>
      <c r="K37" s="77"/>
      <c r="L37" s="77"/>
      <c r="M37" s="77"/>
      <c r="N37" s="77"/>
      <c r="O37" s="77"/>
      <c r="P37" s="77"/>
      <c r="Q37" s="77"/>
      <c r="R37" s="77"/>
      <c r="S37" s="77"/>
      <c r="T37" s="77"/>
      <c r="U37" s="77"/>
      <c r="V37" s="77"/>
    </row>
    <row r="38" spans="2:22" s="24" customFormat="1" ht="15" customHeight="1" x14ac:dyDescent="0.25">
      <c r="B38" s="77"/>
      <c r="C38" s="77"/>
      <c r="D38" s="77"/>
      <c r="E38" s="77"/>
      <c r="F38" s="77"/>
      <c r="G38" s="77"/>
      <c r="H38" s="77"/>
      <c r="I38" s="77"/>
      <c r="J38" s="77"/>
      <c r="K38" s="77"/>
      <c r="L38" s="77"/>
      <c r="M38" s="77"/>
      <c r="N38" s="77"/>
      <c r="O38" s="77"/>
      <c r="P38" s="77"/>
      <c r="Q38" s="77"/>
      <c r="R38" s="77"/>
      <c r="S38" s="77"/>
      <c r="T38" s="77"/>
      <c r="U38" s="77"/>
      <c r="V38" s="77"/>
    </row>
    <row r="39" spans="2:22" s="24" customFormat="1" ht="15" customHeight="1" x14ac:dyDescent="0.25">
      <c r="B39" s="77"/>
      <c r="C39" s="77"/>
      <c r="D39" s="77"/>
      <c r="E39" s="77"/>
      <c r="F39" s="77"/>
      <c r="G39" s="77"/>
      <c r="H39" s="77"/>
      <c r="I39" s="77"/>
      <c r="J39" s="77"/>
      <c r="K39" s="77"/>
      <c r="L39" s="77"/>
      <c r="M39" s="77"/>
      <c r="N39" s="77"/>
      <c r="O39" s="77"/>
      <c r="P39" s="77"/>
      <c r="Q39" s="77"/>
      <c r="R39" s="77"/>
      <c r="S39" s="77"/>
      <c r="T39" s="77"/>
      <c r="U39" s="77"/>
      <c r="V39" s="77"/>
    </row>
    <row r="40" spans="2:22" s="24" customFormat="1" ht="15" customHeight="1" x14ac:dyDescent="0.25">
      <c r="B40" s="77"/>
      <c r="C40" s="77"/>
      <c r="D40" s="77"/>
      <c r="E40" s="77"/>
      <c r="F40" s="77"/>
      <c r="G40" s="77"/>
      <c r="H40" s="77"/>
      <c r="I40" s="77"/>
      <c r="J40" s="77"/>
      <c r="K40" s="77"/>
      <c r="L40" s="77"/>
      <c r="M40" s="77"/>
      <c r="N40" s="77"/>
      <c r="O40" s="77"/>
      <c r="P40" s="77"/>
      <c r="Q40" s="77"/>
      <c r="R40" s="77"/>
      <c r="S40" s="77"/>
      <c r="T40" s="77"/>
      <c r="U40" s="77"/>
      <c r="V40" s="77"/>
    </row>
    <row r="41" spans="2:22" s="24" customFormat="1" ht="15" customHeight="1" x14ac:dyDescent="0.25">
      <c r="B41" s="77"/>
      <c r="C41" s="77"/>
      <c r="D41" s="77"/>
      <c r="E41" s="77"/>
      <c r="F41" s="77"/>
      <c r="G41" s="77"/>
      <c r="H41" s="77"/>
      <c r="I41" s="77"/>
      <c r="J41" s="77"/>
      <c r="K41" s="77"/>
      <c r="L41" s="77"/>
      <c r="M41" s="77"/>
      <c r="N41" s="77"/>
      <c r="O41" s="77"/>
      <c r="P41" s="77"/>
      <c r="Q41" s="77"/>
      <c r="R41" s="77"/>
      <c r="S41" s="77"/>
      <c r="T41" s="77"/>
      <c r="U41" s="77"/>
      <c r="V41" s="77"/>
    </row>
    <row r="42" spans="2:22" s="24" customFormat="1" ht="15" customHeight="1" x14ac:dyDescent="0.25">
      <c r="B42" s="77"/>
      <c r="C42" s="77"/>
      <c r="D42" s="77"/>
      <c r="E42" s="77"/>
      <c r="F42" s="77"/>
      <c r="G42" s="77"/>
      <c r="H42" s="77"/>
      <c r="I42" s="77"/>
      <c r="J42" s="77"/>
      <c r="K42" s="77"/>
      <c r="L42" s="77"/>
      <c r="M42" s="77"/>
      <c r="N42" s="77"/>
      <c r="O42" s="77"/>
      <c r="P42" s="77"/>
      <c r="Q42" s="77"/>
      <c r="R42" s="77"/>
      <c r="S42" s="77"/>
      <c r="T42" s="77"/>
      <c r="U42" s="77"/>
      <c r="V42" s="77"/>
    </row>
    <row r="43" spans="2:22" s="24" customFormat="1" ht="15" customHeight="1" x14ac:dyDescent="0.25">
      <c r="B43" s="77"/>
      <c r="C43" s="77"/>
      <c r="D43" s="77"/>
      <c r="E43" s="77"/>
      <c r="F43" s="77"/>
      <c r="G43" s="77"/>
      <c r="H43" s="77"/>
      <c r="I43" s="77"/>
      <c r="J43" s="77"/>
      <c r="K43" s="77"/>
      <c r="L43" s="77"/>
      <c r="M43" s="77"/>
      <c r="N43" s="77"/>
      <c r="O43" s="77"/>
      <c r="P43" s="77"/>
      <c r="Q43" s="77"/>
      <c r="R43" s="77"/>
      <c r="S43" s="77"/>
      <c r="T43" s="77"/>
      <c r="U43" s="77"/>
      <c r="V43" s="77"/>
    </row>
    <row r="44" spans="2:22" s="24" customFormat="1" ht="15" customHeight="1" x14ac:dyDescent="0.25">
      <c r="B44" s="77"/>
      <c r="C44" s="77"/>
      <c r="D44" s="77"/>
      <c r="E44" s="77"/>
      <c r="F44" s="77"/>
      <c r="G44" s="77"/>
      <c r="H44" s="77"/>
      <c r="I44" s="77"/>
      <c r="J44" s="77"/>
      <c r="K44" s="77"/>
      <c r="L44" s="77"/>
      <c r="M44" s="77"/>
      <c r="N44" s="77"/>
      <c r="O44" s="77"/>
      <c r="P44" s="77"/>
      <c r="Q44" s="77"/>
      <c r="R44" s="77"/>
      <c r="S44" s="77"/>
      <c r="T44" s="77"/>
      <c r="U44" s="77"/>
      <c r="V44" s="77"/>
    </row>
    <row r="45" spans="2:22" s="24" customFormat="1" ht="15" customHeight="1" x14ac:dyDescent="0.25">
      <c r="B45" s="77"/>
      <c r="C45" s="77"/>
      <c r="D45" s="77"/>
      <c r="E45" s="77"/>
      <c r="F45" s="77"/>
      <c r="G45" s="77"/>
      <c r="H45" s="77"/>
      <c r="I45" s="77"/>
      <c r="J45" s="77"/>
      <c r="K45" s="77"/>
      <c r="L45" s="77"/>
      <c r="M45" s="77"/>
      <c r="N45" s="77"/>
      <c r="O45" s="77"/>
      <c r="P45" s="77"/>
      <c r="Q45" s="77"/>
      <c r="R45" s="77"/>
      <c r="S45" s="77"/>
      <c r="T45" s="77"/>
      <c r="U45" s="77"/>
      <c r="V45" s="77"/>
    </row>
    <row r="46" spans="2:22" s="24" customFormat="1" ht="15" customHeight="1" x14ac:dyDescent="0.25">
      <c r="B46" s="77"/>
      <c r="C46" s="77"/>
      <c r="D46" s="77"/>
      <c r="E46" s="77"/>
      <c r="F46" s="77"/>
      <c r="G46" s="77"/>
      <c r="H46" s="77"/>
      <c r="I46" s="77"/>
      <c r="J46" s="77"/>
      <c r="K46" s="77"/>
      <c r="L46" s="77"/>
      <c r="M46" s="77"/>
      <c r="N46" s="77"/>
      <c r="O46" s="77"/>
      <c r="P46" s="77"/>
      <c r="Q46" s="77"/>
      <c r="R46" s="77"/>
      <c r="S46" s="77"/>
      <c r="T46" s="77"/>
      <c r="U46" s="77"/>
      <c r="V46" s="77"/>
    </row>
    <row r="47" spans="2:22" s="24" customFormat="1" ht="15" customHeight="1" x14ac:dyDescent="0.25">
      <c r="B47" s="77"/>
      <c r="C47" s="77"/>
      <c r="D47" s="77"/>
      <c r="E47" s="77"/>
      <c r="F47" s="77"/>
      <c r="G47" s="77"/>
      <c r="H47" s="77"/>
      <c r="I47" s="77"/>
      <c r="J47" s="77"/>
      <c r="K47" s="77"/>
      <c r="L47" s="77"/>
      <c r="M47" s="77"/>
      <c r="N47" s="77"/>
      <c r="O47" s="77"/>
      <c r="P47" s="77"/>
      <c r="Q47" s="77"/>
      <c r="R47" s="77"/>
      <c r="S47" s="77"/>
      <c r="T47" s="77"/>
      <c r="U47" s="77"/>
      <c r="V47" s="77"/>
    </row>
    <row r="48" spans="2:22" s="24" customFormat="1" ht="15" customHeight="1" x14ac:dyDescent="0.25">
      <c r="B48" s="77"/>
      <c r="C48" s="77"/>
      <c r="D48" s="77"/>
      <c r="E48" s="77"/>
      <c r="F48" s="77"/>
      <c r="G48" s="77"/>
      <c r="H48" s="77"/>
      <c r="I48" s="77"/>
      <c r="J48" s="77"/>
      <c r="K48" s="77"/>
      <c r="L48" s="77"/>
      <c r="M48" s="77"/>
      <c r="N48" s="77"/>
      <c r="O48" s="77"/>
      <c r="P48" s="77"/>
      <c r="Q48" s="77"/>
      <c r="R48" s="77"/>
      <c r="S48" s="77"/>
      <c r="T48" s="77"/>
      <c r="U48" s="77"/>
      <c r="V48" s="77"/>
    </row>
    <row r="49" spans="2:22" s="24" customFormat="1" ht="15" customHeight="1" x14ac:dyDescent="0.25">
      <c r="B49" s="77"/>
      <c r="C49" s="77"/>
      <c r="D49" s="77"/>
      <c r="E49" s="77"/>
      <c r="F49" s="77"/>
      <c r="G49" s="77"/>
      <c r="H49" s="77"/>
      <c r="I49" s="77"/>
      <c r="J49" s="77"/>
      <c r="K49" s="77"/>
      <c r="L49" s="77"/>
      <c r="M49" s="77"/>
      <c r="N49" s="77"/>
      <c r="O49" s="77"/>
      <c r="P49" s="77"/>
      <c r="Q49" s="77"/>
      <c r="R49" s="77"/>
      <c r="S49" s="77"/>
      <c r="T49" s="77"/>
      <c r="U49" s="77"/>
      <c r="V49" s="77"/>
    </row>
    <row r="50" spans="2:22" s="24" customFormat="1" ht="15" customHeight="1" x14ac:dyDescent="0.25">
      <c r="B50" s="77"/>
      <c r="C50" s="77"/>
      <c r="D50" s="77"/>
      <c r="E50" s="77"/>
      <c r="F50" s="77"/>
      <c r="G50" s="77"/>
      <c r="H50" s="77"/>
      <c r="I50" s="77"/>
      <c r="J50" s="77"/>
      <c r="K50" s="77"/>
      <c r="L50" s="77"/>
      <c r="M50" s="77"/>
      <c r="N50" s="77"/>
      <c r="O50" s="77"/>
      <c r="P50" s="77"/>
      <c r="Q50" s="77"/>
      <c r="R50" s="77"/>
      <c r="S50" s="77"/>
      <c r="T50" s="77"/>
      <c r="U50" s="77"/>
      <c r="V50" s="77"/>
    </row>
    <row r="51" spans="2:22" s="24" customFormat="1" ht="15" customHeight="1" x14ac:dyDescent="0.25">
      <c r="B51" s="77"/>
      <c r="C51" s="77"/>
      <c r="D51" s="77"/>
      <c r="E51" s="77"/>
      <c r="F51" s="77"/>
      <c r="G51" s="77"/>
      <c r="H51" s="77"/>
      <c r="I51" s="77"/>
      <c r="J51" s="77"/>
      <c r="K51" s="77"/>
      <c r="L51" s="77"/>
      <c r="M51" s="77"/>
      <c r="N51" s="77"/>
      <c r="O51" s="77"/>
      <c r="P51" s="77"/>
      <c r="Q51" s="77"/>
      <c r="R51" s="77"/>
      <c r="S51" s="77"/>
      <c r="T51" s="77"/>
      <c r="U51" s="77"/>
      <c r="V51" s="77"/>
    </row>
    <row r="52" spans="2:22" s="24" customFormat="1" ht="15" customHeight="1" x14ac:dyDescent="0.25">
      <c r="B52" s="77"/>
      <c r="C52" s="77"/>
      <c r="D52" s="77"/>
      <c r="E52" s="77"/>
      <c r="F52" s="77"/>
      <c r="G52" s="77"/>
      <c r="H52" s="77"/>
      <c r="I52" s="77"/>
      <c r="J52" s="77"/>
      <c r="K52" s="77"/>
      <c r="L52" s="77"/>
      <c r="M52" s="77"/>
      <c r="N52" s="77"/>
      <c r="O52" s="77"/>
      <c r="P52" s="77"/>
      <c r="Q52" s="77"/>
      <c r="R52" s="77"/>
      <c r="S52" s="77"/>
      <c r="T52" s="77"/>
      <c r="U52" s="77"/>
      <c r="V52" s="77"/>
    </row>
    <row r="53" spans="2:22" s="24" customFormat="1" ht="15" customHeight="1" x14ac:dyDescent="0.25">
      <c r="B53" s="77"/>
      <c r="C53" s="77"/>
      <c r="D53" s="77"/>
      <c r="E53" s="77"/>
      <c r="F53" s="77"/>
      <c r="G53" s="77"/>
      <c r="H53" s="77"/>
      <c r="I53" s="77"/>
      <c r="J53" s="77"/>
      <c r="K53" s="77"/>
      <c r="L53" s="77"/>
      <c r="M53" s="77"/>
      <c r="N53" s="77"/>
      <c r="O53" s="77"/>
      <c r="P53" s="77"/>
      <c r="Q53" s="77"/>
      <c r="R53" s="77"/>
      <c r="S53" s="77"/>
      <c r="T53" s="77"/>
      <c r="U53" s="77"/>
      <c r="V53" s="77"/>
    </row>
    <row r="54" spans="2:22" s="24" customFormat="1" ht="15" customHeight="1" x14ac:dyDescent="0.25">
      <c r="B54" s="77"/>
      <c r="C54" s="77"/>
      <c r="D54" s="77"/>
      <c r="E54" s="77"/>
      <c r="F54" s="77"/>
      <c r="G54" s="77"/>
      <c r="H54" s="77"/>
      <c r="I54" s="77"/>
      <c r="J54" s="77"/>
      <c r="K54" s="77"/>
      <c r="L54" s="77"/>
      <c r="M54" s="77"/>
      <c r="N54" s="77"/>
      <c r="O54" s="77"/>
      <c r="P54" s="77"/>
      <c r="Q54" s="77"/>
      <c r="R54" s="77"/>
      <c r="S54" s="77"/>
      <c r="T54" s="77"/>
      <c r="U54" s="77"/>
      <c r="V54" s="77"/>
    </row>
    <row r="55" spans="2:22" s="24" customFormat="1" ht="15" customHeight="1" x14ac:dyDescent="0.25">
      <c r="B55" s="77"/>
      <c r="C55" s="77"/>
      <c r="D55" s="77"/>
      <c r="E55" s="77"/>
      <c r="F55" s="77"/>
      <c r="G55" s="77"/>
      <c r="H55" s="77"/>
      <c r="I55" s="77"/>
      <c r="J55" s="77"/>
      <c r="K55" s="77"/>
      <c r="L55" s="77"/>
      <c r="M55" s="77"/>
      <c r="N55" s="77"/>
      <c r="O55" s="77"/>
      <c r="P55" s="77"/>
      <c r="Q55" s="77"/>
      <c r="R55" s="77"/>
      <c r="S55" s="77"/>
      <c r="T55" s="77"/>
      <c r="U55" s="77"/>
      <c r="V55" s="77"/>
    </row>
    <row r="56" spans="2:22" s="24" customFormat="1" ht="15" customHeight="1" x14ac:dyDescent="0.25">
      <c r="B56" s="77"/>
      <c r="C56" s="77"/>
      <c r="D56" s="77"/>
      <c r="E56" s="77"/>
      <c r="F56" s="77"/>
      <c r="G56" s="77"/>
      <c r="H56" s="77"/>
      <c r="I56" s="77"/>
      <c r="J56" s="77"/>
      <c r="K56" s="77"/>
      <c r="L56" s="77"/>
      <c r="M56" s="77"/>
      <c r="N56" s="77"/>
      <c r="O56" s="77"/>
      <c r="P56" s="77"/>
      <c r="Q56" s="77"/>
      <c r="R56" s="77"/>
      <c r="S56" s="77"/>
      <c r="T56" s="77"/>
      <c r="U56" s="77"/>
      <c r="V56" s="77"/>
    </row>
    <row r="57" spans="2:22" s="161" customFormat="1" ht="15" customHeight="1" x14ac:dyDescent="0.25">
      <c r="B57" s="77"/>
      <c r="C57" s="77"/>
      <c r="D57" s="77"/>
      <c r="E57" s="77"/>
      <c r="F57" s="77"/>
      <c r="G57" s="77"/>
      <c r="H57" s="77"/>
      <c r="I57" s="77"/>
      <c r="J57" s="77"/>
      <c r="K57" s="77"/>
      <c r="L57" s="77"/>
      <c r="M57" s="77"/>
      <c r="N57" s="77"/>
      <c r="O57" s="77"/>
      <c r="P57" s="77"/>
      <c r="Q57" s="77"/>
      <c r="R57" s="77"/>
      <c r="S57" s="77"/>
      <c r="T57" s="77"/>
      <c r="U57" s="77"/>
      <c r="V57" s="77"/>
    </row>
    <row r="58" spans="2:22" s="161" customFormat="1" ht="15" customHeight="1" x14ac:dyDescent="0.25">
      <c r="B58" s="77"/>
      <c r="C58" s="77"/>
      <c r="D58" s="77"/>
      <c r="E58" s="77"/>
      <c r="F58" s="77"/>
      <c r="G58" s="77"/>
      <c r="H58" s="77"/>
      <c r="I58" s="77"/>
      <c r="J58" s="77"/>
      <c r="K58" s="77"/>
      <c r="L58" s="77"/>
      <c r="M58" s="77"/>
      <c r="N58" s="77"/>
      <c r="O58" s="77"/>
      <c r="P58" s="77"/>
      <c r="Q58" s="77"/>
      <c r="R58" s="77"/>
      <c r="S58" s="77"/>
      <c r="T58" s="77"/>
      <c r="U58" s="77"/>
      <c r="V58" s="77"/>
    </row>
    <row r="59" spans="2:22" s="161" customFormat="1" ht="15" customHeight="1" x14ac:dyDescent="0.25">
      <c r="B59" s="77"/>
      <c r="C59" s="77"/>
      <c r="D59" s="77"/>
      <c r="E59" s="77"/>
      <c r="F59" s="77"/>
      <c r="G59" s="77"/>
      <c r="H59" s="77"/>
      <c r="I59" s="77"/>
      <c r="J59" s="77"/>
      <c r="K59" s="77"/>
      <c r="L59" s="77"/>
      <c r="M59" s="77"/>
      <c r="N59" s="77"/>
      <c r="O59" s="77"/>
      <c r="P59" s="77"/>
      <c r="Q59" s="77"/>
      <c r="R59" s="77"/>
      <c r="S59" s="77"/>
      <c r="T59" s="77"/>
      <c r="U59" s="77"/>
      <c r="V59" s="77"/>
    </row>
    <row r="60" spans="2:22" s="161" customFormat="1" ht="15" customHeight="1" x14ac:dyDescent="0.25">
      <c r="B60" s="77"/>
      <c r="C60" s="77"/>
      <c r="D60" s="77"/>
      <c r="E60" s="77"/>
      <c r="F60" s="77"/>
      <c r="G60" s="77"/>
      <c r="H60" s="77"/>
      <c r="I60" s="77"/>
      <c r="J60" s="77"/>
      <c r="K60" s="77"/>
      <c r="L60" s="77"/>
      <c r="M60" s="77"/>
      <c r="N60" s="77"/>
      <c r="O60" s="77"/>
      <c r="P60" s="77"/>
      <c r="Q60" s="77"/>
      <c r="R60" s="77"/>
      <c r="S60" s="77"/>
      <c r="T60" s="77"/>
      <c r="U60" s="77"/>
      <c r="V60" s="77"/>
    </row>
    <row r="61" spans="2:22" ht="15" customHeight="1" x14ac:dyDescent="0.25">
      <c r="B61" s="45"/>
      <c r="C61" s="45"/>
      <c r="I61" s="45"/>
    </row>
    <row r="62" spans="2:22" ht="15" customHeight="1" x14ac:dyDescent="0.25">
      <c r="B62" s="45"/>
      <c r="C62" s="45"/>
      <c r="I62" s="45"/>
    </row>
    <row r="63" spans="2:22" ht="15" customHeight="1" x14ac:dyDescent="0.25">
      <c r="B63" s="45"/>
      <c r="C63" s="45"/>
      <c r="I63" s="45"/>
    </row>
    <row r="64" spans="2:22" ht="15" customHeight="1" x14ac:dyDescent="0.25">
      <c r="B64" s="45"/>
      <c r="C64" s="45"/>
      <c r="I64" s="45"/>
    </row>
    <row r="65" spans="2:22" ht="15" customHeight="1" x14ac:dyDescent="0.25">
      <c r="B65" s="45"/>
      <c r="C65" s="45"/>
      <c r="I65" s="45"/>
    </row>
    <row r="66" spans="2:22" ht="15" customHeight="1" x14ac:dyDescent="0.25">
      <c r="B66" s="45"/>
      <c r="C66" s="45"/>
      <c r="I66" s="45"/>
    </row>
    <row r="67" spans="2:22" ht="15" customHeight="1" x14ac:dyDescent="0.25">
      <c r="B67" s="45"/>
      <c r="C67" s="45"/>
      <c r="I67" s="45"/>
    </row>
    <row r="68" spans="2:22" ht="15" customHeight="1" x14ac:dyDescent="0.25">
      <c r="B68" s="45"/>
      <c r="C68" s="45"/>
      <c r="I68" s="45"/>
    </row>
    <row r="69" spans="2:22" ht="15" customHeight="1" x14ac:dyDescent="0.25">
      <c r="B69" s="45"/>
      <c r="C69" s="45"/>
      <c r="I69" s="45"/>
    </row>
    <row r="70" spans="2:22" ht="15" customHeight="1" x14ac:dyDescent="0.25">
      <c r="B70" s="45"/>
      <c r="C70" s="45"/>
      <c r="I70" s="45"/>
    </row>
    <row r="71" spans="2:22" ht="15" customHeight="1" x14ac:dyDescent="0.25">
      <c r="B71" s="45"/>
      <c r="C71" s="45"/>
      <c r="I71" s="45"/>
    </row>
    <row r="72" spans="2:22" ht="15" customHeight="1" x14ac:dyDescent="0.25">
      <c r="B72" s="45"/>
      <c r="C72" s="45"/>
      <c r="I72" s="45"/>
    </row>
    <row r="73" spans="2:22" ht="15" customHeight="1" x14ac:dyDescent="0.25">
      <c r="B73" s="45"/>
      <c r="C73" s="45"/>
      <c r="E73" s="217"/>
      <c r="F73" s="217"/>
      <c r="G73" s="217"/>
      <c r="H73" s="217"/>
      <c r="I73" s="45"/>
    </row>
    <row r="76" spans="2:22" s="161" customFormat="1" ht="15" customHeight="1" x14ac:dyDescent="0.25">
      <c r="B76" s="77"/>
      <c r="C76" s="77"/>
      <c r="D76" s="77"/>
      <c r="E76" s="77"/>
      <c r="F76" s="77"/>
      <c r="G76" s="77"/>
      <c r="H76" s="77"/>
      <c r="I76" s="77"/>
      <c r="J76" s="77"/>
      <c r="K76" s="77"/>
      <c r="L76" s="77"/>
      <c r="M76" s="77"/>
      <c r="N76" s="77"/>
      <c r="O76" s="77"/>
      <c r="P76" s="77"/>
      <c r="Q76" s="77"/>
      <c r="R76" s="77"/>
      <c r="S76" s="77"/>
      <c r="T76" s="77"/>
      <c r="U76" s="77"/>
      <c r="V76" s="77"/>
    </row>
  </sheetData>
  <sheetProtection password="9004" sheet="1" objects="1" scenarios="1" formatColumns="0" formatRows="0" selectLockedCells="1" autoFilter="0"/>
  <mergeCells count="1">
    <mergeCell ref="O5:X5"/>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CH101"/>
  <sheetViews>
    <sheetView showGridLines="0" zoomScaleNormal="100" workbookViewId="0">
      <selection activeCell="F9" sqref="F9"/>
    </sheetView>
  </sheetViews>
  <sheetFormatPr defaultColWidth="9.140625" defaultRowHeight="15" x14ac:dyDescent="0.25"/>
  <cols>
    <col min="1" max="1" width="2.7109375" style="18" customWidth="1"/>
    <col min="2" max="2" width="6.7109375" style="24" customWidth="1"/>
    <col min="3" max="3" width="23.7109375" style="24" customWidth="1"/>
    <col min="4" max="4" width="77.7109375" style="24" customWidth="1"/>
    <col min="5" max="33" width="9.42578125" style="66" customWidth="1"/>
    <col min="34" max="86" width="9.140625" style="66"/>
    <col min="87" max="16384" width="9.140625" style="24"/>
  </cols>
  <sheetData>
    <row r="1" spans="2:86"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86"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2:86" s="18" customFormat="1" ht="15" customHeight="1" x14ac:dyDescent="0.25">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row>
    <row r="4" spans="2:86" s="18" customFormat="1" ht="20.100000000000001" customHeight="1" x14ac:dyDescent="0.35">
      <c r="B4" s="65" t="s">
        <v>12</v>
      </c>
      <c r="C4" s="42"/>
      <c r="D4" s="42"/>
      <c r="E4" s="42"/>
      <c r="F4" s="42"/>
      <c r="G4" s="42"/>
      <c r="H4" s="42"/>
      <c r="I4" s="42"/>
      <c r="J4" s="42"/>
      <c r="K4" s="42"/>
      <c r="L4" s="42"/>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row>
    <row r="5" spans="2:86" ht="15" customHeight="1" x14ac:dyDescent="0.25"/>
    <row r="6" spans="2:86" ht="30" customHeight="1" x14ac:dyDescent="0.25">
      <c r="B6" s="46" t="s">
        <v>133</v>
      </c>
      <c r="C6" s="67" t="s">
        <v>48</v>
      </c>
      <c r="D6" s="67" t="s">
        <v>7</v>
      </c>
    </row>
    <row r="7" spans="2:86" ht="30" customHeight="1" x14ac:dyDescent="0.25">
      <c r="B7" s="54">
        <v>1</v>
      </c>
      <c r="C7" s="57">
        <f>IFERROR(LARGE(Pro!$J$7:$J$57,Ran!$B7),"")</f>
        <v>125.000001</v>
      </c>
      <c r="D7" s="68" t="str">
        <f>IF(C7="","",IFERROR(VLOOKUP(C7,Pro!$J$7:$K$57,2,FALSE),""))</f>
        <v>Atraso na entrega de material 1</v>
      </c>
    </row>
    <row r="8" spans="2:86" ht="30" customHeight="1" x14ac:dyDescent="0.25">
      <c r="B8" s="54">
        <v>2</v>
      </c>
      <c r="C8" s="57">
        <f>IFERROR(LARGE(Pro!$J$7:$J$57,Ran!$B8),"")</f>
        <v>1.0000020000000001</v>
      </c>
      <c r="D8" s="68" t="str">
        <f>IF(C8="","",IFERROR(VLOOKUP(C8,Pro!$J$7:$K$57,2,FALSE),""))</f>
        <v>Atraso na entrega de material 2</v>
      </c>
    </row>
    <row r="9" spans="2:86" ht="30" customHeight="1" x14ac:dyDescent="0.25">
      <c r="B9" s="54">
        <v>3</v>
      </c>
      <c r="C9" s="57" t="str">
        <f>IFERROR(LARGE(Pro!$J$7:$J$57,Ran!$B9),"")</f>
        <v/>
      </c>
      <c r="D9" s="68" t="str">
        <f>IF(C9="","",IFERROR(VLOOKUP(C9,Pro!$J$7:$K$57,2,FALSE),""))</f>
        <v/>
      </c>
    </row>
    <row r="10" spans="2:86" ht="30" customHeight="1" x14ac:dyDescent="0.25">
      <c r="B10" s="54">
        <v>4</v>
      </c>
      <c r="C10" s="57" t="str">
        <f>IFERROR(LARGE(Pro!$J$7:$J$57,Ran!$B10),"")</f>
        <v/>
      </c>
      <c r="D10" s="68" t="str">
        <f>IF(C10="","",IFERROR(VLOOKUP(C10,Pro!$J$7:$K$57,2,FALSE),""))</f>
        <v/>
      </c>
    </row>
    <row r="11" spans="2:86" ht="30" customHeight="1" x14ac:dyDescent="0.25">
      <c r="B11" s="54">
        <v>5</v>
      </c>
      <c r="C11" s="57" t="str">
        <f>IFERROR(LARGE(Pro!$J$7:$J$57,Ran!$B11),"")</f>
        <v/>
      </c>
      <c r="D11" s="68" t="str">
        <f>IF(C11="","",IFERROR(VLOOKUP(C11,Pro!$J$7:$K$57,2,FALSE),""))</f>
        <v/>
      </c>
    </row>
    <row r="12" spans="2:86" ht="30" customHeight="1" x14ac:dyDescent="0.25">
      <c r="B12" s="54">
        <v>6</v>
      </c>
      <c r="C12" s="57" t="str">
        <f>IFERROR(LARGE(Pro!$J$7:$J$57,Ran!$B12),"")</f>
        <v/>
      </c>
      <c r="D12" s="68" t="str">
        <f>IF(C12="","",IFERROR(VLOOKUP(C12,Pro!$J$7:$K$57,2,FALSE),""))</f>
        <v/>
      </c>
    </row>
    <row r="13" spans="2:86" ht="30" customHeight="1" x14ac:dyDescent="0.25">
      <c r="B13" s="54">
        <v>7</v>
      </c>
      <c r="C13" s="57" t="str">
        <f>IFERROR(LARGE(Pro!$J$7:$J$57,Ran!$B13),"")</f>
        <v/>
      </c>
      <c r="D13" s="68" t="str">
        <f>IF(C13="","",IFERROR(VLOOKUP(C13,Pro!$J$7:$K$57,2,FALSE),""))</f>
        <v/>
      </c>
    </row>
    <row r="14" spans="2:86" ht="30" customHeight="1" x14ac:dyDescent="0.25">
      <c r="B14" s="54">
        <v>8</v>
      </c>
      <c r="C14" s="57" t="str">
        <f>IFERROR(LARGE(Pro!$J$7:$J$57,Ran!$B14),"")</f>
        <v/>
      </c>
      <c r="D14" s="68" t="str">
        <f>IF(C14="","",IFERROR(VLOOKUP(C14,Pro!$J$7:$K$57,2,FALSE),""))</f>
        <v/>
      </c>
    </row>
    <row r="15" spans="2:86" ht="30" customHeight="1" x14ac:dyDescent="0.25">
      <c r="B15" s="54">
        <v>9</v>
      </c>
      <c r="C15" s="57" t="str">
        <f>IFERROR(LARGE(Pro!$J$7:$J$57,Ran!$B15),"")</f>
        <v/>
      </c>
      <c r="D15" s="68" t="str">
        <f>IF(C15="","",IFERROR(VLOOKUP(C15,Pro!$J$7:$K$57,2,FALSE),""))</f>
        <v/>
      </c>
    </row>
    <row r="16" spans="2:86" ht="30" customHeight="1" x14ac:dyDescent="0.25">
      <c r="B16" s="54">
        <v>10</v>
      </c>
      <c r="C16" s="57" t="str">
        <f>IFERROR(LARGE(Pro!$J$7:$J$57,Ran!$B16),"")</f>
        <v/>
      </c>
      <c r="D16" s="68" t="str">
        <f>IF(C16="","",IFERROR(VLOOKUP(C16,Pro!$J$7:$K$57,2,FALSE),""))</f>
        <v/>
      </c>
    </row>
    <row r="17" spans="2:4" ht="30" customHeight="1" x14ac:dyDescent="0.25">
      <c r="B17" s="54">
        <v>11</v>
      </c>
      <c r="C17" s="57" t="str">
        <f>IFERROR(LARGE(Pro!$J$7:$J$57,Ran!$B17),"")</f>
        <v/>
      </c>
      <c r="D17" s="68" t="str">
        <f>IF(C17="","",IFERROR(VLOOKUP(C17,Pro!$J$7:$K$57,2,FALSE),""))</f>
        <v/>
      </c>
    </row>
    <row r="18" spans="2:4" ht="30" customHeight="1" x14ac:dyDescent="0.25">
      <c r="B18" s="54">
        <v>12</v>
      </c>
      <c r="C18" s="57" t="str">
        <f>IFERROR(LARGE(Pro!$J$7:$J$57,Ran!$B18),"")</f>
        <v/>
      </c>
      <c r="D18" s="68" t="str">
        <f>IF(C18="","",IFERROR(VLOOKUP(C18,Pro!$J$7:$K$57,2,FALSE),""))</f>
        <v/>
      </c>
    </row>
    <row r="19" spans="2:4" ht="30" customHeight="1" x14ac:dyDescent="0.25">
      <c r="B19" s="54">
        <v>13</v>
      </c>
      <c r="C19" s="57" t="str">
        <f>IFERROR(LARGE(Pro!$J$7:$J$57,Ran!$B19),"")</f>
        <v/>
      </c>
      <c r="D19" s="68" t="str">
        <f>IF(C19="","",IFERROR(VLOOKUP(C19,Pro!$J$7:$K$57,2,FALSE),""))</f>
        <v/>
      </c>
    </row>
    <row r="20" spans="2:4" ht="30" customHeight="1" x14ac:dyDescent="0.25">
      <c r="B20" s="54">
        <v>14</v>
      </c>
      <c r="C20" s="57" t="str">
        <f>IFERROR(LARGE(Pro!$J$7:$J$57,Ran!$B20),"")</f>
        <v/>
      </c>
      <c r="D20" s="68" t="str">
        <f>IF(C20="","",IFERROR(VLOOKUP(C20,Pro!$J$7:$K$57,2,FALSE),""))</f>
        <v/>
      </c>
    </row>
    <row r="21" spans="2:4" ht="30" customHeight="1" x14ac:dyDescent="0.25">
      <c r="B21" s="54">
        <v>15</v>
      </c>
      <c r="C21" s="57" t="str">
        <f>IFERROR(LARGE(Pro!$J$7:$J$57,Ran!$B21),"")</f>
        <v/>
      </c>
      <c r="D21" s="68" t="str">
        <f>IF(C21="","",IFERROR(VLOOKUP(C21,Pro!$J$7:$K$57,2,FALSE),""))</f>
        <v/>
      </c>
    </row>
    <row r="22" spans="2:4" ht="30" customHeight="1" x14ac:dyDescent="0.25">
      <c r="B22" s="54">
        <v>16</v>
      </c>
      <c r="C22" s="57" t="str">
        <f>IFERROR(LARGE(Pro!$J$7:$J$57,Ran!$B22),"")</f>
        <v/>
      </c>
      <c r="D22" s="68" t="str">
        <f>IF(C22="","",IFERROR(VLOOKUP(C22,Pro!$J$7:$K$57,2,FALSE),""))</f>
        <v/>
      </c>
    </row>
    <row r="23" spans="2:4" ht="30" customHeight="1" x14ac:dyDescent="0.25">
      <c r="B23" s="54">
        <v>17</v>
      </c>
      <c r="C23" s="57" t="str">
        <f>IFERROR(LARGE(Pro!$J$7:$J$57,Ran!$B23),"")</f>
        <v/>
      </c>
      <c r="D23" s="68" t="str">
        <f>IF(C23="","",IFERROR(VLOOKUP(C23,Pro!$J$7:$K$57,2,FALSE),""))</f>
        <v/>
      </c>
    </row>
    <row r="24" spans="2:4" ht="30" customHeight="1" x14ac:dyDescent="0.25">
      <c r="B24" s="54">
        <v>18</v>
      </c>
      <c r="C24" s="57" t="str">
        <f>IFERROR(LARGE(Pro!$J$7:$J$57,Ran!$B24),"")</f>
        <v/>
      </c>
      <c r="D24" s="68" t="str">
        <f>IF(C24="","",IFERROR(VLOOKUP(C24,Pro!$J$7:$K$57,2,FALSE),""))</f>
        <v/>
      </c>
    </row>
    <row r="25" spans="2:4" ht="30" customHeight="1" x14ac:dyDescent="0.25">
      <c r="B25" s="54">
        <v>19</v>
      </c>
      <c r="C25" s="57" t="str">
        <f>IFERROR(LARGE(Pro!$J$7:$J$57,Ran!$B25),"")</f>
        <v/>
      </c>
      <c r="D25" s="68" t="str">
        <f>IF(C25="","",IFERROR(VLOOKUP(C25,Pro!$J$7:$K$57,2,FALSE),""))</f>
        <v/>
      </c>
    </row>
    <row r="26" spans="2:4" ht="30" customHeight="1" x14ac:dyDescent="0.25">
      <c r="B26" s="54">
        <v>20</v>
      </c>
      <c r="C26" s="57" t="str">
        <f>IFERROR(LARGE(Pro!$J$7:$J$57,Ran!$B26),"")</f>
        <v/>
      </c>
      <c r="D26" s="68" t="str">
        <f>IF(C26="","",IFERROR(VLOOKUP(C26,Pro!$J$7:$K$57,2,FALSE),""))</f>
        <v/>
      </c>
    </row>
    <row r="27" spans="2:4" ht="30" customHeight="1" x14ac:dyDescent="0.25">
      <c r="B27" s="54">
        <v>21</v>
      </c>
      <c r="C27" s="57" t="str">
        <f>IFERROR(LARGE(Pro!$J$7:$J$57,Ran!$B27),"")</f>
        <v/>
      </c>
      <c r="D27" s="68" t="str">
        <f>IF(C27="","",IFERROR(VLOOKUP(C27,Pro!$J$7:$K$57,2,FALSE),""))</f>
        <v/>
      </c>
    </row>
    <row r="28" spans="2:4" ht="30" customHeight="1" x14ac:dyDescent="0.25">
      <c r="B28" s="54">
        <v>22</v>
      </c>
      <c r="C28" s="57" t="str">
        <f>IFERROR(LARGE(Pro!$J$7:$J$57,Ran!$B28),"")</f>
        <v/>
      </c>
      <c r="D28" s="68" t="str">
        <f>IF(C28="","",IFERROR(VLOOKUP(C28,Pro!$J$7:$K$57,2,FALSE),""))</f>
        <v/>
      </c>
    </row>
    <row r="29" spans="2:4" ht="30" customHeight="1" x14ac:dyDescent="0.25">
      <c r="B29" s="54">
        <v>23</v>
      </c>
      <c r="C29" s="57" t="str">
        <f>IFERROR(LARGE(Pro!$J$7:$J$57,Ran!$B29),"")</f>
        <v/>
      </c>
      <c r="D29" s="68" t="str">
        <f>IF(C29="","",IFERROR(VLOOKUP(C29,Pro!$J$7:$K$57,2,FALSE),""))</f>
        <v/>
      </c>
    </row>
    <row r="30" spans="2:4" ht="30" customHeight="1" x14ac:dyDescent="0.25">
      <c r="B30" s="54">
        <v>24</v>
      </c>
      <c r="C30" s="57" t="str">
        <f>IFERROR(LARGE(Pro!$J$7:$J$57,Ran!$B30),"")</f>
        <v/>
      </c>
      <c r="D30" s="68" t="str">
        <f>IF(C30="","",IFERROR(VLOOKUP(C30,Pro!$J$7:$K$57,2,FALSE),""))</f>
        <v/>
      </c>
    </row>
    <row r="31" spans="2:4" ht="30" customHeight="1" x14ac:dyDescent="0.25">
      <c r="B31" s="54">
        <v>25</v>
      </c>
      <c r="C31" s="57" t="str">
        <f>IFERROR(LARGE(Pro!$J$7:$J$57,Ran!$B31),"")</f>
        <v/>
      </c>
      <c r="D31" s="68" t="str">
        <f>IF(C31="","",IFERROR(VLOOKUP(C31,Pro!$J$7:$K$57,2,FALSE),""))</f>
        <v/>
      </c>
    </row>
    <row r="32" spans="2:4" ht="30" customHeight="1" x14ac:dyDescent="0.25">
      <c r="B32" s="54">
        <v>26</v>
      </c>
      <c r="C32" s="57" t="str">
        <f>IFERROR(LARGE(Pro!$J$7:$J$57,Ran!$B32),"")</f>
        <v/>
      </c>
      <c r="D32" s="68" t="str">
        <f>IF(C32="","",IFERROR(VLOOKUP(C32,Pro!$J$7:$K$57,2,FALSE),""))</f>
        <v/>
      </c>
    </row>
    <row r="33" spans="2:4" ht="30" customHeight="1" x14ac:dyDescent="0.25">
      <c r="B33" s="54">
        <v>27</v>
      </c>
      <c r="C33" s="57" t="str">
        <f>IFERROR(LARGE(Pro!$J$7:$J$57,Ran!$B33),"")</f>
        <v/>
      </c>
      <c r="D33" s="68" t="str">
        <f>IF(C33="","",IFERROR(VLOOKUP(C33,Pro!$J$7:$K$57,2,FALSE),""))</f>
        <v/>
      </c>
    </row>
    <row r="34" spans="2:4" ht="30" customHeight="1" x14ac:dyDescent="0.25">
      <c r="B34" s="54">
        <v>28</v>
      </c>
      <c r="C34" s="57" t="str">
        <f>IFERROR(LARGE(Pro!$J$7:$J$57,Ran!$B34),"")</f>
        <v/>
      </c>
      <c r="D34" s="68" t="str">
        <f>IF(C34="","",IFERROR(VLOOKUP(C34,Pro!$J$7:$K$57,2,FALSE),""))</f>
        <v/>
      </c>
    </row>
    <row r="35" spans="2:4" ht="30" customHeight="1" x14ac:dyDescent="0.25">
      <c r="B35" s="54">
        <v>29</v>
      </c>
      <c r="C35" s="57" t="str">
        <f>IFERROR(LARGE(Pro!$J$7:$J$57,Ran!$B35),"")</f>
        <v/>
      </c>
      <c r="D35" s="68" t="str">
        <f>IF(C35="","",IFERROR(VLOOKUP(C35,Pro!$J$7:$K$57,2,FALSE),""))</f>
        <v/>
      </c>
    </row>
    <row r="36" spans="2:4" ht="30" customHeight="1" x14ac:dyDescent="0.25">
      <c r="B36" s="54">
        <v>30</v>
      </c>
      <c r="C36" s="57" t="str">
        <f>IFERROR(LARGE(Pro!$J$7:$J$57,Ran!$B36),"")</f>
        <v/>
      </c>
      <c r="D36" s="68" t="str">
        <f>IF(C36="","",IFERROR(VLOOKUP(C36,Pro!$J$7:$K$57,2,FALSE),""))</f>
        <v/>
      </c>
    </row>
    <row r="37" spans="2:4" ht="30" customHeight="1" x14ac:dyDescent="0.25">
      <c r="B37" s="54">
        <v>31</v>
      </c>
      <c r="C37" s="57" t="str">
        <f>IFERROR(LARGE(Pro!$J$7:$J$57,Ran!$B37),"")</f>
        <v/>
      </c>
      <c r="D37" s="68" t="str">
        <f>IF(C37="","",IFERROR(VLOOKUP(C37,Pro!$J$7:$K$57,2,FALSE),""))</f>
        <v/>
      </c>
    </row>
    <row r="38" spans="2:4" ht="30" customHeight="1" x14ac:dyDescent="0.25">
      <c r="B38" s="54">
        <v>32</v>
      </c>
      <c r="C38" s="57" t="str">
        <f>IFERROR(LARGE(Pro!$J$7:$J$57,Ran!$B38),"")</f>
        <v/>
      </c>
      <c r="D38" s="68" t="str">
        <f>IF(C38="","",IFERROR(VLOOKUP(C38,Pro!$J$7:$K$57,2,FALSE),""))</f>
        <v/>
      </c>
    </row>
    <row r="39" spans="2:4" ht="30" customHeight="1" x14ac:dyDescent="0.25">
      <c r="B39" s="54">
        <v>33</v>
      </c>
      <c r="C39" s="57" t="str">
        <f>IFERROR(LARGE(Pro!$J$7:$J$57,Ran!$B39),"")</f>
        <v/>
      </c>
      <c r="D39" s="68" t="str">
        <f>IF(C39="","",IFERROR(VLOOKUP(C39,Pro!$J$7:$K$57,2,FALSE),""))</f>
        <v/>
      </c>
    </row>
    <row r="40" spans="2:4" ht="30" customHeight="1" x14ac:dyDescent="0.25">
      <c r="B40" s="54">
        <v>34</v>
      </c>
      <c r="C40" s="57" t="str">
        <f>IFERROR(LARGE(Pro!$J$7:$J$57,Ran!$B40),"")</f>
        <v/>
      </c>
      <c r="D40" s="68" t="str">
        <f>IF(C40="","",IFERROR(VLOOKUP(C40,Pro!$J$7:$K$57,2,FALSE),""))</f>
        <v/>
      </c>
    </row>
    <row r="41" spans="2:4" ht="30" customHeight="1" x14ac:dyDescent="0.25">
      <c r="B41" s="54">
        <v>35</v>
      </c>
      <c r="C41" s="57" t="str">
        <f>IFERROR(LARGE(Pro!$J$7:$J$57,Ran!$B41),"")</f>
        <v/>
      </c>
      <c r="D41" s="68" t="str">
        <f>IF(C41="","",IFERROR(VLOOKUP(C41,Pro!$J$7:$K$57,2,FALSE),""))</f>
        <v/>
      </c>
    </row>
    <row r="42" spans="2:4" ht="30" customHeight="1" x14ac:dyDescent="0.25">
      <c r="B42" s="54">
        <v>36</v>
      </c>
      <c r="C42" s="57" t="str">
        <f>IFERROR(LARGE(Pro!$J$7:$J$57,Ran!$B42),"")</f>
        <v/>
      </c>
      <c r="D42" s="68" t="str">
        <f>IF(C42="","",IFERROR(VLOOKUP(C42,Pro!$J$7:$K$57,2,FALSE),""))</f>
        <v/>
      </c>
    </row>
    <row r="43" spans="2:4" ht="30" customHeight="1" x14ac:dyDescent="0.25">
      <c r="B43" s="54">
        <v>37</v>
      </c>
      <c r="C43" s="57" t="str">
        <f>IFERROR(LARGE(Pro!$J$7:$J$57,Ran!$B43),"")</f>
        <v/>
      </c>
      <c r="D43" s="68" t="str">
        <f>IF(C43="","",IFERROR(VLOOKUP(C43,Pro!$J$7:$K$57,2,FALSE),""))</f>
        <v/>
      </c>
    </row>
    <row r="44" spans="2:4" ht="30" customHeight="1" x14ac:dyDescent="0.25">
      <c r="B44" s="54">
        <v>38</v>
      </c>
      <c r="C44" s="57" t="str">
        <f>IFERROR(LARGE(Pro!$J$7:$J$57,Ran!$B44),"")</f>
        <v/>
      </c>
      <c r="D44" s="68" t="str">
        <f>IF(C44="","",IFERROR(VLOOKUP(C44,Pro!$J$7:$K$57,2,FALSE),""))</f>
        <v/>
      </c>
    </row>
    <row r="45" spans="2:4" ht="30" customHeight="1" x14ac:dyDescent="0.25">
      <c r="B45" s="54">
        <v>39</v>
      </c>
      <c r="C45" s="57" t="str">
        <f>IFERROR(LARGE(Pro!$J$7:$J$57,Ran!$B45),"")</f>
        <v/>
      </c>
      <c r="D45" s="68" t="str">
        <f>IF(C45="","",IFERROR(VLOOKUP(C45,Pro!$J$7:$K$57,2,FALSE),""))</f>
        <v/>
      </c>
    </row>
    <row r="46" spans="2:4" ht="30" customHeight="1" x14ac:dyDescent="0.25">
      <c r="B46" s="54">
        <v>40</v>
      </c>
      <c r="C46" s="57" t="str">
        <f>IFERROR(LARGE(Pro!$J$7:$J$57,Ran!$B46),"")</f>
        <v/>
      </c>
      <c r="D46" s="68" t="str">
        <f>IF(C46="","",IFERROR(VLOOKUP(C46,Pro!$J$7:$K$57,2,FALSE),""))</f>
        <v/>
      </c>
    </row>
    <row r="47" spans="2:4" ht="30" customHeight="1" x14ac:dyDescent="0.25">
      <c r="B47" s="54">
        <v>41</v>
      </c>
      <c r="C47" s="57" t="str">
        <f>IFERROR(LARGE(Pro!$J$7:$J$57,Ran!$B47),"")</f>
        <v/>
      </c>
      <c r="D47" s="68" t="str">
        <f>IF(C47="","",IFERROR(VLOOKUP(C47,Pro!$J$7:$K$57,2,FALSE),""))</f>
        <v/>
      </c>
    </row>
    <row r="48" spans="2:4" ht="30" customHeight="1" x14ac:dyDescent="0.25">
      <c r="B48" s="54">
        <v>42</v>
      </c>
      <c r="C48" s="57" t="str">
        <f>IFERROR(LARGE(Pro!$J$7:$J$57,Ran!$B48),"")</f>
        <v/>
      </c>
      <c r="D48" s="68" t="str">
        <f>IF(C48="","",IFERROR(VLOOKUP(C48,Pro!$J$7:$K$57,2,FALSE),""))</f>
        <v/>
      </c>
    </row>
    <row r="49" spans="2:4" ht="30" customHeight="1" x14ac:dyDescent="0.25">
      <c r="B49" s="54">
        <v>43</v>
      </c>
      <c r="C49" s="57" t="str">
        <f>IFERROR(LARGE(Pro!$J$7:$J$57,Ran!$B49),"")</f>
        <v/>
      </c>
      <c r="D49" s="68" t="str">
        <f>IF(C49="","",IFERROR(VLOOKUP(C49,Pro!$J$7:$K$57,2,FALSE),""))</f>
        <v/>
      </c>
    </row>
    <row r="50" spans="2:4" ht="30" customHeight="1" x14ac:dyDescent="0.25">
      <c r="B50" s="54">
        <v>44</v>
      </c>
      <c r="C50" s="57" t="str">
        <f>IFERROR(LARGE(Pro!$J$7:$J$57,Ran!$B50),"")</f>
        <v/>
      </c>
      <c r="D50" s="68" t="str">
        <f>IF(C50="","",IFERROR(VLOOKUP(C50,Pro!$J$7:$K$57,2,FALSE),""))</f>
        <v/>
      </c>
    </row>
    <row r="51" spans="2:4" ht="30" customHeight="1" x14ac:dyDescent="0.25">
      <c r="B51" s="54">
        <v>45</v>
      </c>
      <c r="C51" s="57" t="str">
        <f>IFERROR(LARGE(Pro!$J$7:$J$57,Ran!$B51),"")</f>
        <v/>
      </c>
      <c r="D51" s="68" t="str">
        <f>IF(C51="","",IFERROR(VLOOKUP(C51,Pro!$J$7:$K$57,2,FALSE),""))</f>
        <v/>
      </c>
    </row>
    <row r="52" spans="2:4" ht="30" customHeight="1" x14ac:dyDescent="0.25">
      <c r="B52" s="54">
        <v>46</v>
      </c>
      <c r="C52" s="57" t="str">
        <f>IFERROR(LARGE(Pro!$J$7:$J$57,Ran!$B52),"")</f>
        <v/>
      </c>
      <c r="D52" s="68" t="str">
        <f>IF(C52="","",IFERROR(VLOOKUP(C52,Pro!$J$7:$K$57,2,FALSE),""))</f>
        <v/>
      </c>
    </row>
    <row r="53" spans="2:4" ht="30" customHeight="1" x14ac:dyDescent="0.25">
      <c r="B53" s="54">
        <v>47</v>
      </c>
      <c r="C53" s="57" t="str">
        <f>IFERROR(LARGE(Pro!$J$7:$J$57,Ran!$B53),"")</f>
        <v/>
      </c>
      <c r="D53" s="68" t="str">
        <f>IF(C53="","",IFERROR(VLOOKUP(C53,Pro!$J$7:$K$57,2,FALSE),""))</f>
        <v/>
      </c>
    </row>
    <row r="54" spans="2:4" ht="30" customHeight="1" x14ac:dyDescent="0.25">
      <c r="B54" s="54">
        <v>48</v>
      </c>
      <c r="C54" s="57" t="str">
        <f>IFERROR(LARGE(Pro!$J$7:$J$57,Ran!$B54),"")</f>
        <v/>
      </c>
      <c r="D54" s="68" t="str">
        <f>IF(C54="","",IFERROR(VLOOKUP(C54,Pro!$J$7:$K$57,2,FALSE),""))</f>
        <v/>
      </c>
    </row>
    <row r="55" spans="2:4" ht="30" customHeight="1" x14ac:dyDescent="0.25">
      <c r="B55" s="54">
        <v>49</v>
      </c>
      <c r="C55" s="57" t="str">
        <f>IFERROR(LARGE(Pro!$J$7:$J$57,Ran!$B55),"")</f>
        <v/>
      </c>
      <c r="D55" s="68" t="str">
        <f>IF(C55="","",IFERROR(VLOOKUP(C55,Pro!$J$7:$K$57,2,FALSE),""))</f>
        <v/>
      </c>
    </row>
    <row r="56" spans="2:4" ht="30" customHeight="1" x14ac:dyDescent="0.25">
      <c r="B56" s="54">
        <v>50</v>
      </c>
      <c r="C56" s="57" t="str">
        <f>IFERROR(LARGE(Pro!$J$7:$J$57,Ran!$B56),"")</f>
        <v/>
      </c>
      <c r="D56" s="68" t="str">
        <f>IF(C56="","",IFERROR(VLOOKUP(C56,Pro!$J$7:$K$57,2,FALSE),""))</f>
        <v/>
      </c>
    </row>
    <row r="57" spans="2:4" ht="30" customHeight="1" x14ac:dyDescent="0.25">
      <c r="B57" s="69" t="s">
        <v>159</v>
      </c>
      <c r="C57" s="69" t="s">
        <v>159</v>
      </c>
      <c r="D57" s="69" t="s">
        <v>159</v>
      </c>
    </row>
    <row r="58" spans="2:4" ht="30" customHeight="1" x14ac:dyDescent="0.25"/>
    <row r="59" spans="2:4" ht="30" customHeight="1" x14ac:dyDescent="0.25"/>
    <row r="60" spans="2:4" ht="30" customHeight="1" x14ac:dyDescent="0.25"/>
    <row r="61" spans="2:4" ht="30" customHeight="1" x14ac:dyDescent="0.25"/>
    <row r="62" spans="2:4" ht="30" customHeight="1" x14ac:dyDescent="0.25"/>
    <row r="63" spans="2:4" ht="30" customHeight="1" x14ac:dyDescent="0.25"/>
    <row r="64" spans="2: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sheetData>
  <sheetProtection password="9004" sheet="1" objects="1" scenarios="1" formatColumns="0" formatRows="0" selectLockedCells="1" autoFilter="0"/>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AX101"/>
  <sheetViews>
    <sheetView showGridLines="0" zoomScaleNormal="100" workbookViewId="0">
      <selection sqref="A1:XFD1048576"/>
    </sheetView>
  </sheetViews>
  <sheetFormatPr defaultRowHeight="15" x14ac:dyDescent="0.25"/>
  <cols>
    <col min="1" max="1" width="2.7109375" style="18" customWidth="1"/>
    <col min="2" max="2" width="16.140625" style="24" bestFit="1" customWidth="1"/>
    <col min="3" max="18" width="9.140625" style="24"/>
    <col min="19" max="19" width="4.7109375" style="24" customWidth="1"/>
    <col min="20" max="21" width="9.140625" style="77"/>
    <col min="22" max="25" width="9.140625" style="45"/>
    <col min="26" max="26" width="14.7109375" style="45" bestFit="1" customWidth="1"/>
    <col min="27" max="29" width="9.140625" style="45"/>
    <col min="30" max="30" width="17.5703125" style="45" bestFit="1" customWidth="1"/>
    <col min="31" max="31" width="17.5703125" style="45" customWidth="1"/>
    <col min="32" max="32" width="21.28515625" style="45" customWidth="1"/>
    <col min="33" max="33" width="11" style="45" bestFit="1" customWidth="1"/>
    <col min="34" max="50" width="9.140625" style="77"/>
    <col min="51" max="16384" width="9.140625" style="24"/>
  </cols>
  <sheetData>
    <row r="1" spans="1:50" s="3" customFormat="1" ht="30" customHeight="1" x14ac:dyDescent="0.25">
      <c r="A1" s="111"/>
      <c r="H1" s="4"/>
      <c r="I1" s="5"/>
      <c r="J1" s="5"/>
      <c r="K1" s="6"/>
      <c r="L1" s="7"/>
      <c r="M1" s="5"/>
      <c r="N1" s="5"/>
      <c r="O1" s="5"/>
      <c r="P1" s="5"/>
      <c r="Q1" s="5"/>
      <c r="R1" s="5"/>
      <c r="S1" s="5"/>
      <c r="T1" s="5"/>
      <c r="U1" s="5"/>
      <c r="V1" s="112"/>
      <c r="W1" s="112"/>
      <c r="X1" s="112"/>
      <c r="Y1" s="112"/>
      <c r="Z1" s="9"/>
      <c r="AA1" s="9"/>
      <c r="AB1" s="9"/>
      <c r="AC1" s="9"/>
      <c r="AD1" s="9"/>
      <c r="AE1" s="9"/>
      <c r="AF1" s="9"/>
      <c r="AG1" s="9"/>
      <c r="AH1" s="9"/>
    </row>
    <row r="2" spans="1:50" s="10" customFormat="1" ht="24.95" customHeight="1" x14ac:dyDescent="0.25">
      <c r="C2" s="11"/>
      <c r="D2" s="11"/>
      <c r="E2" s="11"/>
      <c r="H2" s="12"/>
      <c r="I2" s="13"/>
      <c r="J2" s="13"/>
      <c r="K2" s="14"/>
      <c r="L2" s="15"/>
      <c r="M2" s="13"/>
      <c r="N2" s="13"/>
      <c r="O2" s="13"/>
      <c r="P2" s="13"/>
      <c r="Q2" s="13"/>
      <c r="R2" s="13"/>
      <c r="S2" s="13"/>
      <c r="T2" s="13"/>
      <c r="U2" s="13"/>
      <c r="V2" s="113"/>
      <c r="W2" s="113"/>
      <c r="X2" s="113"/>
      <c r="Y2" s="113"/>
      <c r="Z2" s="17"/>
      <c r="AA2" s="17"/>
      <c r="AB2" s="17"/>
      <c r="AC2" s="17"/>
      <c r="AD2" s="17"/>
      <c r="AE2" s="17"/>
      <c r="AF2" s="17"/>
      <c r="AG2" s="17"/>
      <c r="AH2" s="17"/>
    </row>
    <row r="3" spans="1:50" s="18" customFormat="1" ht="15" customHeight="1" x14ac:dyDescent="0.25">
      <c r="T3" s="39"/>
      <c r="U3" s="39"/>
      <c r="V3" s="40"/>
      <c r="W3" s="40"/>
      <c r="X3" s="40"/>
      <c r="Y3" s="40"/>
      <c r="Z3" s="40"/>
      <c r="AA3" s="40"/>
      <c r="AB3" s="40"/>
      <c r="AC3" s="40"/>
      <c r="AD3" s="40"/>
      <c r="AE3" s="40"/>
      <c r="AF3" s="40"/>
      <c r="AG3" s="40"/>
      <c r="AH3" s="39"/>
      <c r="AI3" s="39"/>
      <c r="AJ3" s="39"/>
      <c r="AK3" s="39"/>
      <c r="AL3" s="39"/>
      <c r="AM3" s="39"/>
      <c r="AN3" s="39"/>
      <c r="AO3" s="39"/>
      <c r="AP3" s="39"/>
      <c r="AQ3" s="39"/>
      <c r="AR3" s="39"/>
      <c r="AS3" s="39"/>
      <c r="AT3" s="39"/>
      <c r="AU3" s="39"/>
      <c r="AV3" s="39"/>
      <c r="AW3" s="39"/>
      <c r="AX3" s="39"/>
    </row>
    <row r="4" spans="1:50" s="18" customFormat="1" ht="20.100000000000001" customHeight="1" x14ac:dyDescent="0.35">
      <c r="B4" s="65" t="s">
        <v>47</v>
      </c>
      <c r="C4" s="114"/>
      <c r="D4" s="114"/>
      <c r="E4" s="114"/>
      <c r="F4" s="114"/>
      <c r="G4" s="114"/>
      <c r="H4" s="114"/>
      <c r="I4" s="114"/>
      <c r="J4" s="114"/>
      <c r="K4" s="114"/>
      <c r="L4" s="114"/>
      <c r="M4" s="114"/>
      <c r="N4" s="114"/>
      <c r="O4" s="114"/>
      <c r="P4" s="114"/>
      <c r="Q4" s="114"/>
      <c r="R4" s="114"/>
      <c r="S4" s="114"/>
      <c r="T4" s="114"/>
      <c r="U4" s="114"/>
      <c r="V4" s="114"/>
      <c r="W4" s="115"/>
      <c r="X4" s="115"/>
      <c r="Y4" s="115"/>
      <c r="Z4" s="115"/>
      <c r="AA4" s="115"/>
      <c r="AB4" s="115"/>
      <c r="AC4" s="115"/>
      <c r="AD4" s="115"/>
      <c r="AE4" s="115"/>
      <c r="AF4" s="115"/>
      <c r="AG4" s="40"/>
      <c r="AH4" s="39"/>
      <c r="AI4" s="39"/>
      <c r="AJ4" s="39"/>
      <c r="AK4" s="39"/>
      <c r="AL4" s="39"/>
      <c r="AM4" s="39"/>
      <c r="AN4" s="39"/>
      <c r="AO4" s="39"/>
      <c r="AP4" s="39"/>
      <c r="AQ4" s="39"/>
      <c r="AR4" s="39"/>
      <c r="AS4" s="39"/>
      <c r="AT4" s="39"/>
      <c r="AU4" s="39"/>
      <c r="AV4" s="39"/>
      <c r="AW4" s="39"/>
      <c r="AX4" s="39"/>
    </row>
    <row r="5" spans="1:50" ht="15" customHeight="1" x14ac:dyDescent="0.25"/>
    <row r="6" spans="1:50" ht="30" customHeight="1" x14ac:dyDescent="0.25"/>
    <row r="7" spans="1:50" ht="30" customHeight="1" x14ac:dyDescent="0.25">
      <c r="AC7" s="116" t="s">
        <v>17</v>
      </c>
      <c r="AD7" s="116" t="s">
        <v>51</v>
      </c>
      <c r="AE7" s="117" t="s">
        <v>49</v>
      </c>
      <c r="AF7" s="117" t="s">
        <v>53</v>
      </c>
      <c r="AG7" s="45" t="s">
        <v>157</v>
      </c>
    </row>
    <row r="8" spans="1:50" ht="30" customHeight="1" x14ac:dyDescent="0.25">
      <c r="V8" s="45">
        <f>Ale!C14</f>
        <v>1.0000009999999999</v>
      </c>
      <c r="W8" s="118" t="s">
        <v>35</v>
      </c>
      <c r="AC8" s="116">
        <v>1</v>
      </c>
      <c r="AD8" s="116" t="s">
        <v>35</v>
      </c>
      <c r="AE8" s="119">
        <f>IFERROR(COUNTIF(Pro!$G$7:$G$57,Gra!AC8)+AG8,0)</f>
        <v>1.0000009999999999</v>
      </c>
      <c r="AF8" s="120">
        <f>IFERROR(AE8/SUM($AE$8:$AE$12),0)</f>
        <v>0.49999675002437483</v>
      </c>
      <c r="AG8" s="121">
        <v>9.9999999999999995E-7</v>
      </c>
    </row>
    <row r="9" spans="1:50" ht="30" customHeight="1" x14ac:dyDescent="0.25">
      <c r="V9" s="45">
        <f>Ale!C16</f>
        <v>1.9999999999999999E-6</v>
      </c>
      <c r="W9" s="118" t="s">
        <v>37</v>
      </c>
      <c r="AC9" s="116">
        <v>2</v>
      </c>
      <c r="AD9" s="116" t="s">
        <v>37</v>
      </c>
      <c r="AE9" s="119">
        <f>IFERROR(COUNTIF(Pro!$G$7:$G$57,Gra!AC9)+AG9,0)</f>
        <v>1.9999999999999999E-6</v>
      </c>
      <c r="AF9" s="120">
        <f t="shared" ref="AF9:AF12" si="0">IFERROR(AE9/SUM($AE$8:$AE$12),0)</f>
        <v>9.9999250005624962E-7</v>
      </c>
      <c r="AG9" s="121">
        <v>1.9999999999999999E-6</v>
      </c>
    </row>
    <row r="10" spans="1:50" ht="30" customHeight="1" x14ac:dyDescent="0.25">
      <c r="V10" s="45">
        <f>Ale!C18</f>
        <v>3.0000000000000001E-6</v>
      </c>
      <c r="W10" s="118" t="s">
        <v>39</v>
      </c>
      <c r="AC10" s="116">
        <v>3</v>
      </c>
      <c r="AD10" s="116" t="s">
        <v>39</v>
      </c>
      <c r="AE10" s="119">
        <f>IFERROR(COUNTIF(Pro!$G$7:$G$57,Gra!AC10)+AG10,0)</f>
        <v>3.0000000000000001E-6</v>
      </c>
      <c r="AF10" s="120">
        <f t="shared" si="0"/>
        <v>1.4999887500843745E-6</v>
      </c>
      <c r="AG10" s="121">
        <v>3.0000000000000001E-6</v>
      </c>
    </row>
    <row r="11" spans="1:50" ht="30" customHeight="1" x14ac:dyDescent="0.25">
      <c r="V11" s="45">
        <f>Ale!C20</f>
        <v>3.9999999999999998E-6</v>
      </c>
      <c r="W11" s="118" t="s">
        <v>41</v>
      </c>
      <c r="AC11" s="116">
        <v>4</v>
      </c>
      <c r="AD11" s="116" t="s">
        <v>41</v>
      </c>
      <c r="AE11" s="119">
        <f>IFERROR(COUNTIF(Pro!$G$7:$G$57,Gra!AC11)+AG11,0)</f>
        <v>3.9999999999999998E-6</v>
      </c>
      <c r="AF11" s="120">
        <f t="shared" si="0"/>
        <v>1.9999850001124992E-6</v>
      </c>
      <c r="AG11" s="121">
        <v>3.9999999999999998E-6</v>
      </c>
    </row>
    <row r="12" spans="1:50" ht="30" customHeight="1" x14ac:dyDescent="0.25">
      <c r="V12" s="45">
        <f>Ale!C22</f>
        <v>1.000005</v>
      </c>
      <c r="W12" s="118" t="s">
        <v>43</v>
      </c>
      <c r="AC12" s="116">
        <v>5</v>
      </c>
      <c r="AD12" s="116" t="s">
        <v>43</v>
      </c>
      <c r="AE12" s="119">
        <f>IFERROR(COUNTIF(Pro!$G$7:$G$57,Gra!AC12)+AG12,0)</f>
        <v>1.000005</v>
      </c>
      <c r="AF12" s="120">
        <f t="shared" si="0"/>
        <v>0.49999875000937499</v>
      </c>
      <c r="AG12" s="121">
        <v>5.0000000000000004E-6</v>
      </c>
    </row>
    <row r="13" spans="1:50" ht="30" customHeight="1" x14ac:dyDescent="0.25"/>
    <row r="14" spans="1:50" ht="30" customHeight="1" x14ac:dyDescent="0.25">
      <c r="V14" s="45" t="s">
        <v>160</v>
      </c>
      <c r="W14" s="118" t="s">
        <v>9</v>
      </c>
      <c r="X14" s="118" t="s">
        <v>45</v>
      </c>
      <c r="Y14" s="45" t="s">
        <v>10</v>
      </c>
      <c r="Z14" s="118" t="s">
        <v>45</v>
      </c>
      <c r="AA14" s="118" t="s">
        <v>11</v>
      </c>
      <c r="AB14" s="118" t="s">
        <v>45</v>
      </c>
    </row>
    <row r="15" spans="1:50" ht="30" customHeight="1" x14ac:dyDescent="0.25">
      <c r="V15" s="45">
        <v>1</v>
      </c>
      <c r="W15" s="118">
        <f>COUNTIF(Pro!$M$8:$M$57,$V15)</f>
        <v>1</v>
      </c>
      <c r="X15" s="118" t="s">
        <v>35</v>
      </c>
      <c r="Y15" s="45">
        <f>COUNTIF(Pro!$N$8:$N$57,$V15)</f>
        <v>1</v>
      </c>
      <c r="Z15" s="118" t="s">
        <v>35</v>
      </c>
      <c r="AA15" s="45">
        <f>COUNTIF(Pro!$O$8:$O$57,$V15)</f>
        <v>1</v>
      </c>
      <c r="AB15" s="118" t="s">
        <v>35</v>
      </c>
    </row>
    <row r="16" spans="1:50" ht="30" customHeight="1" x14ac:dyDescent="0.25">
      <c r="V16" s="45">
        <v>2</v>
      </c>
      <c r="W16" s="118">
        <f>COUNTIF(Pro!$M$8:$M$57,$V16)</f>
        <v>0</v>
      </c>
      <c r="X16" s="118" t="s">
        <v>37</v>
      </c>
      <c r="Y16" s="45">
        <f>COUNTIF(Pro!$N$8:$N$57,$V16)</f>
        <v>0</v>
      </c>
      <c r="Z16" s="118" t="s">
        <v>37</v>
      </c>
      <c r="AA16" s="45">
        <f>COUNTIF(Pro!$O$8:$O$57,$V16)</f>
        <v>0</v>
      </c>
      <c r="AB16" s="118" t="s">
        <v>37</v>
      </c>
    </row>
    <row r="17" spans="22:28" ht="30" customHeight="1" x14ac:dyDescent="0.25">
      <c r="V17" s="45">
        <v>3</v>
      </c>
      <c r="W17" s="118">
        <f>COUNTIF(Pro!$M$8:$M$57,$V17)</f>
        <v>0</v>
      </c>
      <c r="X17" s="118" t="s">
        <v>39</v>
      </c>
      <c r="Y17" s="45">
        <f>COUNTIF(Pro!$N$8:$N$57,$V17)</f>
        <v>0</v>
      </c>
      <c r="Z17" s="118" t="s">
        <v>39</v>
      </c>
      <c r="AA17" s="45">
        <f>COUNTIF(Pro!$O$8:$O$57,$V17)</f>
        <v>0</v>
      </c>
      <c r="AB17" s="118" t="s">
        <v>39</v>
      </c>
    </row>
    <row r="18" spans="22:28" ht="30" customHeight="1" x14ac:dyDescent="0.25">
      <c r="V18" s="45">
        <v>4</v>
      </c>
      <c r="W18" s="118">
        <f>COUNTIF(Pro!$M$8:$M$57,$V18)</f>
        <v>0</v>
      </c>
      <c r="X18" s="118" t="s">
        <v>41</v>
      </c>
      <c r="Y18" s="45">
        <f>COUNTIF(Pro!$N$8:$N$57,$V18)</f>
        <v>0</v>
      </c>
      <c r="Z18" s="118" t="s">
        <v>41</v>
      </c>
      <c r="AA18" s="45">
        <f>COUNTIF(Pro!$O$8:$O$57,$V18)</f>
        <v>0</v>
      </c>
      <c r="AB18" s="118" t="s">
        <v>41</v>
      </c>
    </row>
    <row r="19" spans="22:28" ht="30" customHeight="1" x14ac:dyDescent="0.25">
      <c r="V19" s="45">
        <v>5</v>
      </c>
      <c r="W19" s="118">
        <f>COUNTIF(Pro!$M$8:$M$57,$V19)</f>
        <v>0</v>
      </c>
      <c r="X19" s="118" t="s">
        <v>43</v>
      </c>
      <c r="Y19" s="45">
        <f>COUNTIF(Pro!$N$8:$N$57,$V19)</f>
        <v>0</v>
      </c>
      <c r="Z19" s="118" t="s">
        <v>43</v>
      </c>
      <c r="AA19" s="45">
        <f>COUNTIF(Pro!$O$8:$O$57,$V19)</f>
        <v>0</v>
      </c>
      <c r="AB19" s="118" t="s">
        <v>43</v>
      </c>
    </row>
    <row r="20" spans="22:28" ht="30" customHeight="1" x14ac:dyDescent="0.25"/>
    <row r="21" spans="22:28" ht="30" customHeight="1" x14ac:dyDescent="0.25"/>
    <row r="22" spans="22:28" ht="30" customHeight="1" x14ac:dyDescent="0.25">
      <c r="V22" s="116" t="s">
        <v>161</v>
      </c>
      <c r="W22" s="116" t="s">
        <v>162</v>
      </c>
      <c r="Y22" s="116" t="s">
        <v>126</v>
      </c>
      <c r="Z22" s="116" t="s">
        <v>163</v>
      </c>
    </row>
    <row r="23" spans="22:28" ht="30" customHeight="1" x14ac:dyDescent="0.25">
      <c r="V23" s="116">
        <f>IFERROR(COUNTIF(Ana!$K$8:$K$57,Gra!W23),0)</f>
        <v>1</v>
      </c>
      <c r="W23" s="116" t="s">
        <v>118</v>
      </c>
      <c r="Y23" s="116">
        <f>IFERROR(COUNTIF(Pla!$K$8:$K$57,Gra!Z23),0)</f>
        <v>1</v>
      </c>
      <c r="Z23" s="116" t="s">
        <v>121</v>
      </c>
    </row>
    <row r="24" spans="22:28" ht="30" customHeight="1" x14ac:dyDescent="0.25">
      <c r="V24" s="116">
        <f>IFERROR(COUNTIF(Ana!$K$8:$K$57,Gra!W24),0)</f>
        <v>1</v>
      </c>
      <c r="W24" s="116" t="s">
        <v>120</v>
      </c>
      <c r="Y24" s="116">
        <f>IFERROR(COUNTIF(Pla!$K$8:$K$57,Gra!Z24),0)</f>
        <v>0</v>
      </c>
      <c r="Z24" s="116" t="s">
        <v>123</v>
      </c>
    </row>
    <row r="25" spans="22:28" ht="30" customHeight="1" x14ac:dyDescent="0.25">
      <c r="V25" s="116">
        <f>IFERROR(COUNTIF(Ana!$K$8:$K$57,Gra!W25),0)</f>
        <v>0</v>
      </c>
      <c r="W25" s="116" t="s">
        <v>119</v>
      </c>
      <c r="Y25" s="116">
        <f>IFERROR(COUNTIF(Pla!$K$8:$K$57,Gra!Z25),0)</f>
        <v>1</v>
      </c>
      <c r="Z25" s="116" t="s">
        <v>122</v>
      </c>
    </row>
    <row r="26" spans="22:28" ht="30" customHeight="1" x14ac:dyDescent="0.25"/>
    <row r="27" spans="22:28" ht="30" customHeight="1" x14ac:dyDescent="0.25"/>
    <row r="28" spans="22:28" ht="30" customHeight="1" x14ac:dyDescent="0.25"/>
    <row r="29" spans="22:28" ht="30" customHeight="1" x14ac:dyDescent="0.25"/>
    <row r="30" spans="22:28" ht="30" customHeight="1" x14ac:dyDescent="0.25"/>
    <row r="31" spans="22:28" ht="30" customHeight="1" x14ac:dyDescent="0.25"/>
    <row r="32" spans="22:28"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sheetData>
  <sheetProtection password="9004" sheet="1" objects="1" scenarios="1" formatColumns="0" formatRows="0" selectLockedCells="1" autoFilter="0"/>
  <mergeCells count="3">
    <mergeCell ref="C4:L4"/>
    <mergeCell ref="M4:V4"/>
    <mergeCell ref="W4:AF4"/>
  </mergeCells>
  <pageMargins left="0.25" right="0.25"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8"/>
  <sheetViews>
    <sheetView showGridLines="0" zoomScaleNormal="100" workbookViewId="0"/>
  </sheetViews>
  <sheetFormatPr defaultRowHeight="15" x14ac:dyDescent="0.25"/>
  <cols>
    <col min="1" max="1" width="3.85546875" style="24" customWidth="1"/>
    <col min="2" max="2" width="6.7109375" style="24" customWidth="1"/>
    <col min="3" max="3" width="39.42578125" style="29" customWidth="1"/>
    <col min="4" max="4" width="27.5703125" style="87" customWidth="1"/>
    <col min="5" max="5" width="25.140625" style="88" customWidth="1"/>
    <col min="6" max="7" width="12.85546875" style="87" customWidth="1"/>
    <col min="8" max="8" width="14.85546875" style="87" customWidth="1"/>
    <col min="9" max="9" width="40.5703125" style="88" customWidth="1"/>
    <col min="10" max="11" width="15.42578125" style="87" customWidth="1"/>
    <col min="12" max="12" width="9.140625" style="77"/>
    <col min="13" max="13" width="11.5703125" style="77" hidden="1" customWidth="1"/>
    <col min="14" max="14" width="18.85546875" style="77" hidden="1" customWidth="1"/>
    <col min="15" max="15" width="36.28515625" style="77" hidden="1" customWidth="1"/>
    <col min="16" max="16" width="5" style="77" hidden="1" customWidth="1"/>
    <col min="17" max="17" width="14.7109375" style="77" hidden="1" customWidth="1"/>
    <col min="18" max="18" width="75.28515625" style="77" hidden="1" customWidth="1"/>
    <col min="19" max="34" width="9.140625" style="77"/>
    <col min="35" max="16384" width="9.140625" style="24"/>
  </cols>
  <sheetData>
    <row r="1" spans="2:34"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34"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2:34" s="18" customFormat="1" ht="15" customHeight="1" x14ac:dyDescent="0.25">
      <c r="C3" s="70"/>
      <c r="D3" s="71"/>
      <c r="E3" s="71"/>
      <c r="F3" s="71"/>
      <c r="G3" s="71"/>
      <c r="H3" s="71"/>
      <c r="I3" s="72"/>
      <c r="J3" s="71"/>
      <c r="K3" s="71"/>
      <c r="L3" s="39"/>
      <c r="M3" s="39"/>
      <c r="N3" s="39"/>
      <c r="O3" s="39"/>
      <c r="P3" s="39"/>
      <c r="Q3" s="39"/>
      <c r="R3" s="39"/>
      <c r="S3" s="39"/>
      <c r="T3" s="39"/>
      <c r="U3" s="39"/>
      <c r="V3" s="39"/>
      <c r="W3" s="39"/>
      <c r="X3" s="39"/>
      <c r="Y3" s="39"/>
      <c r="Z3" s="39"/>
      <c r="AA3" s="39"/>
      <c r="AB3" s="39"/>
      <c r="AC3" s="39"/>
      <c r="AD3" s="39"/>
      <c r="AE3" s="39"/>
      <c r="AF3" s="39"/>
      <c r="AG3" s="39"/>
      <c r="AH3" s="39"/>
    </row>
    <row r="4" spans="2:34" s="18" customFormat="1" ht="20.100000000000001" customHeight="1" x14ac:dyDescent="0.25">
      <c r="B4" s="73" t="s">
        <v>134</v>
      </c>
      <c r="D4" s="71"/>
      <c r="E4" s="71"/>
      <c r="F4" s="71"/>
      <c r="G4" s="71"/>
      <c r="H4" s="71"/>
      <c r="I4" s="72"/>
      <c r="J4" s="71"/>
      <c r="K4" s="71"/>
      <c r="L4" s="39"/>
      <c r="M4" s="39"/>
      <c r="N4" s="39"/>
      <c r="O4" s="39"/>
      <c r="P4" s="39"/>
      <c r="Q4" s="39"/>
      <c r="R4" s="39"/>
      <c r="S4" s="39"/>
      <c r="T4" s="39"/>
      <c r="U4" s="39"/>
      <c r="V4" s="39"/>
      <c r="W4" s="39"/>
      <c r="X4" s="39"/>
      <c r="Y4" s="39"/>
      <c r="Z4" s="39"/>
      <c r="AA4" s="39"/>
      <c r="AB4" s="39"/>
      <c r="AC4" s="39"/>
      <c r="AD4" s="39"/>
      <c r="AE4" s="39"/>
      <c r="AF4" s="39"/>
      <c r="AG4" s="39"/>
      <c r="AH4" s="39"/>
    </row>
    <row r="5" spans="2:34" s="18" customFormat="1" ht="15" customHeight="1" x14ac:dyDescent="0.25">
      <c r="C5" s="70"/>
      <c r="D5" s="71"/>
      <c r="E5" s="71"/>
      <c r="F5" s="71"/>
      <c r="G5" s="71"/>
      <c r="H5" s="71"/>
      <c r="I5" s="72"/>
      <c r="J5" s="71"/>
      <c r="K5" s="71"/>
      <c r="L5" s="39"/>
      <c r="M5" s="39"/>
      <c r="N5" s="39"/>
      <c r="O5" s="39"/>
      <c r="P5" s="39"/>
      <c r="Q5" s="39"/>
      <c r="R5" s="39"/>
      <c r="S5" s="39"/>
      <c r="T5" s="39"/>
      <c r="U5" s="39"/>
      <c r="V5" s="39"/>
      <c r="W5" s="39"/>
      <c r="X5" s="39"/>
      <c r="Y5" s="39"/>
      <c r="Z5" s="39"/>
      <c r="AA5" s="39"/>
      <c r="AB5" s="39"/>
      <c r="AC5" s="39"/>
      <c r="AD5" s="39"/>
      <c r="AE5" s="39"/>
      <c r="AF5" s="39"/>
      <c r="AG5" s="39"/>
      <c r="AH5" s="39"/>
    </row>
    <row r="6" spans="2:34" ht="15.75" x14ac:dyDescent="0.25">
      <c r="B6" s="74" t="s">
        <v>133</v>
      </c>
      <c r="C6" s="75" t="s">
        <v>71</v>
      </c>
      <c r="D6" s="75" t="s">
        <v>76</v>
      </c>
      <c r="E6" s="75" t="s">
        <v>72</v>
      </c>
      <c r="F6" s="76" t="s">
        <v>73</v>
      </c>
      <c r="G6" s="76"/>
      <c r="H6" s="76" t="s">
        <v>67</v>
      </c>
      <c r="I6" s="75" t="s">
        <v>68</v>
      </c>
      <c r="J6" s="76" t="s">
        <v>69</v>
      </c>
      <c r="K6" s="76" t="s">
        <v>70</v>
      </c>
    </row>
    <row r="7" spans="2:34" ht="15.75" x14ac:dyDescent="0.25">
      <c r="B7" s="78"/>
      <c r="C7" s="75"/>
      <c r="D7" s="75"/>
      <c r="E7" s="75"/>
      <c r="F7" s="67" t="s">
        <v>74</v>
      </c>
      <c r="G7" s="67" t="s">
        <v>75</v>
      </c>
      <c r="H7" s="76"/>
      <c r="I7" s="75"/>
      <c r="J7" s="76"/>
      <c r="K7" s="76"/>
      <c r="M7" s="79" t="s">
        <v>157</v>
      </c>
      <c r="N7" s="79" t="s">
        <v>175</v>
      </c>
      <c r="O7" s="79" t="s">
        <v>174</v>
      </c>
      <c r="Q7" s="79" t="s">
        <v>177</v>
      </c>
      <c r="R7" s="79" t="s">
        <v>176</v>
      </c>
    </row>
    <row r="8" spans="2:34" ht="60" customHeight="1" x14ac:dyDescent="0.25">
      <c r="B8" s="54">
        <v>1</v>
      </c>
      <c r="C8" s="89" t="s">
        <v>124</v>
      </c>
      <c r="D8" s="81" t="str">
        <f>IF(Ran!D7="","",Ran!D7)</f>
        <v>Atraso na entrega de material 1</v>
      </c>
      <c r="E8" s="89" t="s">
        <v>125</v>
      </c>
      <c r="F8" s="90">
        <v>42954</v>
      </c>
      <c r="G8" s="90">
        <v>42985</v>
      </c>
      <c r="H8" s="89" t="s">
        <v>204</v>
      </c>
      <c r="I8" s="89" t="s">
        <v>205</v>
      </c>
      <c r="J8" s="91">
        <v>5000</v>
      </c>
      <c r="K8" s="92" t="s">
        <v>121</v>
      </c>
      <c r="M8" s="85">
        <v>9.9999999999999995E-7</v>
      </c>
      <c r="N8" s="86">
        <f>IF(D8="","",J8+M8)</f>
        <v>5000.0000010000003</v>
      </c>
      <c r="O8" s="85" t="str">
        <f>IF(D8="","",D8)</f>
        <v>Atraso na entrega de material 1</v>
      </c>
      <c r="Q8" s="86">
        <f>IF(D8="","",IF(OR(F8="",G8=""),0,IFERROR((G8-F8)+M8,0)))</f>
        <v>31.000001000000001</v>
      </c>
      <c r="R8" s="85" t="str">
        <f>IF(D8="","",C8)</f>
        <v>Seguimentar a linha de produção</v>
      </c>
    </row>
    <row r="9" spans="2:34" ht="60" customHeight="1" x14ac:dyDescent="0.25">
      <c r="B9" s="54">
        <v>2</v>
      </c>
      <c r="C9" s="80" t="s">
        <v>129</v>
      </c>
      <c r="D9" s="81" t="str">
        <f>IF(Ran!D8="","",Ran!D8)</f>
        <v>Atraso na entrega de material 2</v>
      </c>
      <c r="E9" s="80" t="s">
        <v>130</v>
      </c>
      <c r="F9" s="82">
        <v>42955</v>
      </c>
      <c r="G9" s="82">
        <v>42967</v>
      </c>
      <c r="H9" s="80" t="s">
        <v>131</v>
      </c>
      <c r="I9" s="80" t="s">
        <v>132</v>
      </c>
      <c r="J9" s="83">
        <v>500</v>
      </c>
      <c r="K9" s="84" t="s">
        <v>122</v>
      </c>
      <c r="M9" s="85">
        <v>1.9999999999999999E-6</v>
      </c>
      <c r="N9" s="86">
        <f t="shared" ref="N9:N57" si="0">IF(D9="","",J9+M9)</f>
        <v>500.00000199999999</v>
      </c>
      <c r="O9" s="85" t="str">
        <f t="shared" ref="O9:O57" si="1">IF(D9="","",D9)</f>
        <v>Atraso na entrega de material 2</v>
      </c>
      <c r="Q9" s="86">
        <f t="shared" ref="Q9:Q57" si="2">IF(D9="","",IF(OR(F9="",G9=""),0,IFERROR((G9-F9)+M9,0)))</f>
        <v>12.000002</v>
      </c>
      <c r="R9" s="85" t="str">
        <f t="shared" ref="R9:R57" si="3">IF(D9="","",C9)</f>
        <v>Revisar os processos do financeiro</v>
      </c>
    </row>
    <row r="10" spans="2:34" ht="60" customHeight="1" x14ac:dyDescent="0.25">
      <c r="B10" s="54">
        <v>3</v>
      </c>
      <c r="C10" s="80"/>
      <c r="D10" s="81" t="str">
        <f>IF(Ran!D9="","",Ran!D9)</f>
        <v/>
      </c>
      <c r="E10" s="80"/>
      <c r="F10" s="82"/>
      <c r="G10" s="82"/>
      <c r="H10" s="80"/>
      <c r="I10" s="80"/>
      <c r="J10" s="83"/>
      <c r="K10" s="84"/>
      <c r="M10" s="85">
        <v>3.0000000000000001E-6</v>
      </c>
      <c r="N10" s="86" t="str">
        <f t="shared" si="0"/>
        <v/>
      </c>
      <c r="O10" s="85" t="str">
        <f t="shared" si="1"/>
        <v/>
      </c>
      <c r="Q10" s="86" t="str">
        <f t="shared" si="2"/>
        <v/>
      </c>
      <c r="R10" s="85" t="str">
        <f t="shared" si="3"/>
        <v/>
      </c>
    </row>
    <row r="11" spans="2:34" ht="60" customHeight="1" x14ac:dyDescent="0.25">
      <c r="B11" s="54">
        <v>4</v>
      </c>
      <c r="C11" s="80"/>
      <c r="D11" s="81" t="str">
        <f>IF(Ran!D10="","",Ran!D10)</f>
        <v/>
      </c>
      <c r="E11" s="80"/>
      <c r="F11" s="82"/>
      <c r="G11" s="82"/>
      <c r="H11" s="80"/>
      <c r="I11" s="80"/>
      <c r="J11" s="83"/>
      <c r="K11" s="84"/>
      <c r="M11" s="85">
        <v>3.9999999999999998E-6</v>
      </c>
      <c r="N11" s="86" t="str">
        <f t="shared" si="0"/>
        <v/>
      </c>
      <c r="O11" s="85" t="str">
        <f t="shared" si="1"/>
        <v/>
      </c>
      <c r="Q11" s="86" t="str">
        <f t="shared" si="2"/>
        <v/>
      </c>
      <c r="R11" s="85" t="str">
        <f t="shared" si="3"/>
        <v/>
      </c>
    </row>
    <row r="12" spans="2:34" ht="60" customHeight="1" x14ac:dyDescent="0.25">
      <c r="B12" s="54">
        <v>5</v>
      </c>
      <c r="C12" s="80"/>
      <c r="D12" s="81" t="str">
        <f>IF(Ran!D11="","",Ran!D11)</f>
        <v/>
      </c>
      <c r="E12" s="80"/>
      <c r="F12" s="82"/>
      <c r="G12" s="82"/>
      <c r="H12" s="80"/>
      <c r="I12" s="80"/>
      <c r="J12" s="83"/>
      <c r="K12" s="84"/>
      <c r="M12" s="85">
        <v>5.0000000000000004E-6</v>
      </c>
      <c r="N12" s="86" t="str">
        <f t="shared" si="0"/>
        <v/>
      </c>
      <c r="O12" s="85" t="str">
        <f t="shared" si="1"/>
        <v/>
      </c>
      <c r="Q12" s="86" t="str">
        <f t="shared" si="2"/>
        <v/>
      </c>
      <c r="R12" s="85" t="str">
        <f t="shared" si="3"/>
        <v/>
      </c>
    </row>
    <row r="13" spans="2:34" ht="60" customHeight="1" x14ac:dyDescent="0.25">
      <c r="B13" s="54">
        <v>6</v>
      </c>
      <c r="C13" s="80"/>
      <c r="D13" s="81" t="str">
        <f>IF(Ran!D12="","",Ran!D12)</f>
        <v/>
      </c>
      <c r="E13" s="80"/>
      <c r="F13" s="82"/>
      <c r="G13" s="82"/>
      <c r="H13" s="80"/>
      <c r="I13" s="80"/>
      <c r="J13" s="83"/>
      <c r="K13" s="84"/>
      <c r="M13" s="85">
        <v>6.0000000000000002E-6</v>
      </c>
      <c r="N13" s="86" t="str">
        <f t="shared" si="0"/>
        <v/>
      </c>
      <c r="O13" s="85" t="str">
        <f t="shared" si="1"/>
        <v/>
      </c>
      <c r="Q13" s="86" t="str">
        <f t="shared" si="2"/>
        <v/>
      </c>
      <c r="R13" s="85" t="str">
        <f t="shared" si="3"/>
        <v/>
      </c>
    </row>
    <row r="14" spans="2:34" ht="60" customHeight="1" x14ac:dyDescent="0.25">
      <c r="B14" s="54">
        <v>7</v>
      </c>
      <c r="C14" s="80"/>
      <c r="D14" s="81" t="str">
        <f>IF(Ran!D13="","",Ran!D13)</f>
        <v/>
      </c>
      <c r="E14" s="80"/>
      <c r="F14" s="82"/>
      <c r="G14" s="82"/>
      <c r="H14" s="80"/>
      <c r="I14" s="80"/>
      <c r="J14" s="83"/>
      <c r="K14" s="84"/>
      <c r="M14" s="85">
        <v>6.9999999999999999E-6</v>
      </c>
      <c r="N14" s="86" t="str">
        <f t="shared" si="0"/>
        <v/>
      </c>
      <c r="O14" s="85" t="str">
        <f t="shared" si="1"/>
        <v/>
      </c>
      <c r="Q14" s="86" t="str">
        <f t="shared" si="2"/>
        <v/>
      </c>
      <c r="R14" s="85" t="str">
        <f t="shared" si="3"/>
        <v/>
      </c>
    </row>
    <row r="15" spans="2:34" ht="60" customHeight="1" x14ac:dyDescent="0.25">
      <c r="B15" s="54">
        <v>8</v>
      </c>
      <c r="C15" s="80"/>
      <c r="D15" s="81" t="str">
        <f>IF(Ran!D14="","",Ran!D14)</f>
        <v/>
      </c>
      <c r="E15" s="80"/>
      <c r="F15" s="82"/>
      <c r="G15" s="82"/>
      <c r="H15" s="80"/>
      <c r="I15" s="80"/>
      <c r="J15" s="83"/>
      <c r="K15" s="84"/>
      <c r="M15" s="85">
        <v>7.9999999999999996E-6</v>
      </c>
      <c r="N15" s="86" t="str">
        <f t="shared" si="0"/>
        <v/>
      </c>
      <c r="O15" s="85" t="str">
        <f t="shared" si="1"/>
        <v/>
      </c>
      <c r="Q15" s="86" t="str">
        <f t="shared" si="2"/>
        <v/>
      </c>
      <c r="R15" s="85" t="str">
        <f t="shared" si="3"/>
        <v/>
      </c>
    </row>
    <row r="16" spans="2:34" ht="60" customHeight="1" x14ac:dyDescent="0.25">
      <c r="B16" s="54">
        <v>9</v>
      </c>
      <c r="C16" s="80"/>
      <c r="D16" s="81" t="str">
        <f>IF(Ran!D15="","",Ran!D15)</f>
        <v/>
      </c>
      <c r="E16" s="80"/>
      <c r="F16" s="82"/>
      <c r="G16" s="82"/>
      <c r="H16" s="80"/>
      <c r="I16" s="80"/>
      <c r="J16" s="83"/>
      <c r="K16" s="84"/>
      <c r="M16" s="85">
        <v>9.0000000000000002E-6</v>
      </c>
      <c r="N16" s="86" t="str">
        <f t="shared" si="0"/>
        <v/>
      </c>
      <c r="O16" s="85" t="str">
        <f t="shared" si="1"/>
        <v/>
      </c>
      <c r="Q16" s="86" t="str">
        <f t="shared" si="2"/>
        <v/>
      </c>
      <c r="R16" s="85" t="str">
        <f t="shared" si="3"/>
        <v/>
      </c>
    </row>
    <row r="17" spans="2:18" ht="60" customHeight="1" x14ac:dyDescent="0.25">
      <c r="B17" s="54">
        <v>10</v>
      </c>
      <c r="C17" s="80"/>
      <c r="D17" s="81" t="str">
        <f>IF(Ran!D16="","",Ran!D16)</f>
        <v/>
      </c>
      <c r="E17" s="80"/>
      <c r="F17" s="82"/>
      <c r="G17" s="82"/>
      <c r="H17" s="80"/>
      <c r="I17" s="80"/>
      <c r="J17" s="83"/>
      <c r="K17" s="84"/>
      <c r="M17" s="85">
        <v>1.0000000000000001E-5</v>
      </c>
      <c r="N17" s="86" t="str">
        <f t="shared" si="0"/>
        <v/>
      </c>
      <c r="O17" s="85" t="str">
        <f t="shared" si="1"/>
        <v/>
      </c>
      <c r="Q17" s="86" t="str">
        <f t="shared" si="2"/>
        <v/>
      </c>
      <c r="R17" s="85" t="str">
        <f t="shared" si="3"/>
        <v/>
      </c>
    </row>
    <row r="18" spans="2:18" ht="60" customHeight="1" x14ac:dyDescent="0.25">
      <c r="B18" s="54">
        <v>11</v>
      </c>
      <c r="C18" s="80"/>
      <c r="D18" s="81" t="str">
        <f>IF(Ran!D17="","",Ran!D17)</f>
        <v/>
      </c>
      <c r="E18" s="80"/>
      <c r="F18" s="82"/>
      <c r="G18" s="82"/>
      <c r="H18" s="80"/>
      <c r="I18" s="80"/>
      <c r="J18" s="83"/>
      <c r="K18" s="84"/>
      <c r="M18" s="85">
        <v>1.1E-5</v>
      </c>
      <c r="N18" s="86" t="str">
        <f t="shared" si="0"/>
        <v/>
      </c>
      <c r="O18" s="85" t="str">
        <f t="shared" si="1"/>
        <v/>
      </c>
      <c r="Q18" s="86" t="str">
        <f t="shared" si="2"/>
        <v/>
      </c>
      <c r="R18" s="85" t="str">
        <f t="shared" si="3"/>
        <v/>
      </c>
    </row>
    <row r="19" spans="2:18" ht="60" customHeight="1" x14ac:dyDescent="0.25">
      <c r="B19" s="54">
        <v>12</v>
      </c>
      <c r="C19" s="80"/>
      <c r="D19" s="81" t="str">
        <f>IF(Ran!D18="","",Ran!D18)</f>
        <v/>
      </c>
      <c r="E19" s="80"/>
      <c r="F19" s="82"/>
      <c r="G19" s="82"/>
      <c r="H19" s="80"/>
      <c r="I19" s="80"/>
      <c r="J19" s="83"/>
      <c r="K19" s="84"/>
      <c r="M19" s="85">
        <v>1.2E-5</v>
      </c>
      <c r="N19" s="86" t="str">
        <f t="shared" si="0"/>
        <v/>
      </c>
      <c r="O19" s="85" t="str">
        <f t="shared" si="1"/>
        <v/>
      </c>
      <c r="Q19" s="86" t="str">
        <f t="shared" si="2"/>
        <v/>
      </c>
      <c r="R19" s="85" t="str">
        <f t="shared" si="3"/>
        <v/>
      </c>
    </row>
    <row r="20" spans="2:18" ht="60" customHeight="1" x14ac:dyDescent="0.25">
      <c r="B20" s="54">
        <v>13</v>
      </c>
      <c r="C20" s="80"/>
      <c r="D20" s="81" t="str">
        <f>IF(Ran!D19="","",Ran!D19)</f>
        <v/>
      </c>
      <c r="E20" s="80"/>
      <c r="F20" s="82"/>
      <c r="G20" s="82"/>
      <c r="H20" s="80"/>
      <c r="I20" s="80"/>
      <c r="J20" s="83"/>
      <c r="K20" s="84"/>
      <c r="M20" s="85">
        <v>1.2999999999999999E-5</v>
      </c>
      <c r="N20" s="86" t="str">
        <f t="shared" si="0"/>
        <v/>
      </c>
      <c r="O20" s="85" t="str">
        <f t="shared" si="1"/>
        <v/>
      </c>
      <c r="Q20" s="86" t="str">
        <f t="shared" si="2"/>
        <v/>
      </c>
      <c r="R20" s="85" t="str">
        <f t="shared" si="3"/>
        <v/>
      </c>
    </row>
    <row r="21" spans="2:18" ht="60" customHeight="1" x14ac:dyDescent="0.25">
      <c r="B21" s="54">
        <v>14</v>
      </c>
      <c r="C21" s="80"/>
      <c r="D21" s="81" t="str">
        <f>IF(Ran!D20="","",Ran!D20)</f>
        <v/>
      </c>
      <c r="E21" s="80"/>
      <c r="F21" s="82"/>
      <c r="G21" s="82"/>
      <c r="H21" s="80"/>
      <c r="I21" s="80"/>
      <c r="J21" s="83"/>
      <c r="K21" s="84"/>
      <c r="M21" s="85">
        <v>1.4E-5</v>
      </c>
      <c r="N21" s="86" t="str">
        <f t="shared" si="0"/>
        <v/>
      </c>
      <c r="O21" s="85" t="str">
        <f t="shared" si="1"/>
        <v/>
      </c>
      <c r="Q21" s="86" t="str">
        <f t="shared" si="2"/>
        <v/>
      </c>
      <c r="R21" s="85" t="str">
        <f t="shared" si="3"/>
        <v/>
      </c>
    </row>
    <row r="22" spans="2:18" ht="60" customHeight="1" x14ac:dyDescent="0.25">
      <c r="B22" s="54">
        <v>15</v>
      </c>
      <c r="C22" s="80"/>
      <c r="D22" s="81" t="str">
        <f>IF(Ran!D21="","",Ran!D21)</f>
        <v/>
      </c>
      <c r="E22" s="80"/>
      <c r="F22" s="82"/>
      <c r="G22" s="82"/>
      <c r="H22" s="80"/>
      <c r="I22" s="80"/>
      <c r="J22" s="83"/>
      <c r="K22" s="84"/>
      <c r="M22" s="85">
        <v>1.5E-5</v>
      </c>
      <c r="N22" s="86" t="str">
        <f t="shared" si="0"/>
        <v/>
      </c>
      <c r="O22" s="85" t="str">
        <f t="shared" si="1"/>
        <v/>
      </c>
      <c r="Q22" s="86" t="str">
        <f t="shared" si="2"/>
        <v/>
      </c>
      <c r="R22" s="85" t="str">
        <f t="shared" si="3"/>
        <v/>
      </c>
    </row>
    <row r="23" spans="2:18" ht="60" customHeight="1" x14ac:dyDescent="0.25">
      <c r="B23" s="54">
        <v>16</v>
      </c>
      <c r="C23" s="80"/>
      <c r="D23" s="81" t="str">
        <f>IF(Ran!D22="","",Ran!D22)</f>
        <v/>
      </c>
      <c r="E23" s="80"/>
      <c r="F23" s="82"/>
      <c r="G23" s="82"/>
      <c r="H23" s="80"/>
      <c r="I23" s="80"/>
      <c r="J23" s="83"/>
      <c r="K23" s="84"/>
      <c r="M23" s="85">
        <v>1.5999999999999999E-5</v>
      </c>
      <c r="N23" s="86" t="str">
        <f t="shared" si="0"/>
        <v/>
      </c>
      <c r="O23" s="85" t="str">
        <f t="shared" si="1"/>
        <v/>
      </c>
      <c r="Q23" s="86" t="str">
        <f t="shared" si="2"/>
        <v/>
      </c>
      <c r="R23" s="85" t="str">
        <f t="shared" si="3"/>
        <v/>
      </c>
    </row>
    <row r="24" spans="2:18" ht="60" customHeight="1" x14ac:dyDescent="0.25">
      <c r="B24" s="54">
        <v>17</v>
      </c>
      <c r="C24" s="80"/>
      <c r="D24" s="81" t="str">
        <f>IF(Ran!D23="","",Ran!D23)</f>
        <v/>
      </c>
      <c r="E24" s="80"/>
      <c r="F24" s="82"/>
      <c r="G24" s="82"/>
      <c r="H24" s="80"/>
      <c r="I24" s="80"/>
      <c r="J24" s="83"/>
      <c r="K24" s="84"/>
      <c r="M24" s="85">
        <v>1.7E-5</v>
      </c>
      <c r="N24" s="86" t="str">
        <f t="shared" si="0"/>
        <v/>
      </c>
      <c r="O24" s="85" t="str">
        <f t="shared" si="1"/>
        <v/>
      </c>
      <c r="Q24" s="86" t="str">
        <f t="shared" si="2"/>
        <v/>
      </c>
      <c r="R24" s="85" t="str">
        <f t="shared" si="3"/>
        <v/>
      </c>
    </row>
    <row r="25" spans="2:18" ht="60" customHeight="1" x14ac:dyDescent="0.25">
      <c r="B25" s="54">
        <v>18</v>
      </c>
      <c r="C25" s="80"/>
      <c r="D25" s="81" t="str">
        <f>IF(Ran!D24="","",Ran!D24)</f>
        <v/>
      </c>
      <c r="E25" s="80"/>
      <c r="F25" s="82"/>
      <c r="G25" s="82"/>
      <c r="H25" s="80"/>
      <c r="I25" s="80"/>
      <c r="J25" s="83"/>
      <c r="K25" s="84"/>
      <c r="M25" s="85">
        <v>1.8E-5</v>
      </c>
      <c r="N25" s="86" t="str">
        <f t="shared" si="0"/>
        <v/>
      </c>
      <c r="O25" s="85" t="str">
        <f t="shared" si="1"/>
        <v/>
      </c>
      <c r="Q25" s="86" t="str">
        <f t="shared" si="2"/>
        <v/>
      </c>
      <c r="R25" s="85" t="str">
        <f t="shared" si="3"/>
        <v/>
      </c>
    </row>
    <row r="26" spans="2:18" ht="60" customHeight="1" x14ac:dyDescent="0.25">
      <c r="B26" s="54">
        <v>19</v>
      </c>
      <c r="C26" s="80"/>
      <c r="D26" s="81" t="str">
        <f>IF(Ran!D25="","",Ran!D25)</f>
        <v/>
      </c>
      <c r="E26" s="80"/>
      <c r="F26" s="82"/>
      <c r="G26" s="82"/>
      <c r="H26" s="80"/>
      <c r="I26" s="80"/>
      <c r="J26" s="83"/>
      <c r="K26" s="84"/>
      <c r="M26" s="85">
        <v>1.9000000000000001E-5</v>
      </c>
      <c r="N26" s="86" t="str">
        <f t="shared" si="0"/>
        <v/>
      </c>
      <c r="O26" s="85" t="str">
        <f t="shared" si="1"/>
        <v/>
      </c>
      <c r="Q26" s="86" t="str">
        <f t="shared" si="2"/>
        <v/>
      </c>
      <c r="R26" s="85" t="str">
        <f t="shared" si="3"/>
        <v/>
      </c>
    </row>
    <row r="27" spans="2:18" ht="60" customHeight="1" x14ac:dyDescent="0.25">
      <c r="B27" s="54">
        <v>20</v>
      </c>
      <c r="C27" s="80"/>
      <c r="D27" s="81" t="str">
        <f>IF(Ran!D26="","",Ran!D26)</f>
        <v/>
      </c>
      <c r="E27" s="80"/>
      <c r="F27" s="82"/>
      <c r="G27" s="82"/>
      <c r="H27" s="80"/>
      <c r="I27" s="80"/>
      <c r="J27" s="83"/>
      <c r="K27" s="84"/>
      <c r="M27" s="85">
        <v>2.0000000000000002E-5</v>
      </c>
      <c r="N27" s="86" t="str">
        <f t="shared" si="0"/>
        <v/>
      </c>
      <c r="O27" s="85" t="str">
        <f t="shared" si="1"/>
        <v/>
      </c>
      <c r="Q27" s="86" t="str">
        <f t="shared" si="2"/>
        <v/>
      </c>
      <c r="R27" s="85" t="str">
        <f t="shared" si="3"/>
        <v/>
      </c>
    </row>
    <row r="28" spans="2:18" ht="60" customHeight="1" x14ac:dyDescent="0.25">
      <c r="B28" s="54">
        <v>21</v>
      </c>
      <c r="C28" s="80"/>
      <c r="D28" s="81" t="str">
        <f>IF(Ran!D27="","",Ran!D27)</f>
        <v/>
      </c>
      <c r="E28" s="80"/>
      <c r="F28" s="82"/>
      <c r="G28" s="82"/>
      <c r="H28" s="80"/>
      <c r="I28" s="80"/>
      <c r="J28" s="83"/>
      <c r="K28" s="84"/>
      <c r="M28" s="85">
        <v>2.0999999999999999E-5</v>
      </c>
      <c r="N28" s="86" t="str">
        <f t="shared" si="0"/>
        <v/>
      </c>
      <c r="O28" s="85" t="str">
        <f t="shared" si="1"/>
        <v/>
      </c>
      <c r="Q28" s="86" t="str">
        <f t="shared" si="2"/>
        <v/>
      </c>
      <c r="R28" s="85" t="str">
        <f t="shared" si="3"/>
        <v/>
      </c>
    </row>
    <row r="29" spans="2:18" ht="60" customHeight="1" x14ac:dyDescent="0.25">
      <c r="B29" s="54">
        <v>22</v>
      </c>
      <c r="C29" s="80"/>
      <c r="D29" s="81" t="str">
        <f>IF(Ran!D28="","",Ran!D28)</f>
        <v/>
      </c>
      <c r="E29" s="80"/>
      <c r="F29" s="82"/>
      <c r="G29" s="82"/>
      <c r="H29" s="80"/>
      <c r="I29" s="80"/>
      <c r="J29" s="83"/>
      <c r="K29" s="84"/>
      <c r="M29" s="85">
        <v>2.1999999999999999E-5</v>
      </c>
      <c r="N29" s="86" t="str">
        <f t="shared" si="0"/>
        <v/>
      </c>
      <c r="O29" s="85" t="str">
        <f t="shared" si="1"/>
        <v/>
      </c>
      <c r="Q29" s="86" t="str">
        <f t="shared" si="2"/>
        <v/>
      </c>
      <c r="R29" s="85" t="str">
        <f t="shared" si="3"/>
        <v/>
      </c>
    </row>
    <row r="30" spans="2:18" ht="60" customHeight="1" x14ac:dyDescent="0.25">
      <c r="B30" s="54">
        <v>23</v>
      </c>
      <c r="C30" s="80"/>
      <c r="D30" s="81" t="str">
        <f>IF(Ran!D29="","",Ran!D29)</f>
        <v/>
      </c>
      <c r="E30" s="80"/>
      <c r="F30" s="82"/>
      <c r="G30" s="82"/>
      <c r="H30" s="80"/>
      <c r="I30" s="80"/>
      <c r="J30" s="83"/>
      <c r="K30" s="84"/>
      <c r="M30" s="85">
        <v>2.3E-5</v>
      </c>
      <c r="N30" s="86" t="str">
        <f t="shared" si="0"/>
        <v/>
      </c>
      <c r="O30" s="85" t="str">
        <f t="shared" si="1"/>
        <v/>
      </c>
      <c r="Q30" s="86" t="str">
        <f t="shared" si="2"/>
        <v/>
      </c>
      <c r="R30" s="85" t="str">
        <f t="shared" si="3"/>
        <v/>
      </c>
    </row>
    <row r="31" spans="2:18" ht="60" customHeight="1" x14ac:dyDescent="0.25">
      <c r="B31" s="54">
        <v>24</v>
      </c>
      <c r="C31" s="80"/>
      <c r="D31" s="81" t="str">
        <f>IF(Ran!D30="","",Ran!D30)</f>
        <v/>
      </c>
      <c r="E31" s="80"/>
      <c r="F31" s="82"/>
      <c r="G31" s="82"/>
      <c r="H31" s="80"/>
      <c r="I31" s="80"/>
      <c r="J31" s="83"/>
      <c r="K31" s="84"/>
      <c r="M31" s="85">
        <v>2.4000000000000001E-5</v>
      </c>
      <c r="N31" s="86" t="str">
        <f t="shared" si="0"/>
        <v/>
      </c>
      <c r="O31" s="85" t="str">
        <f t="shared" si="1"/>
        <v/>
      </c>
      <c r="Q31" s="86" t="str">
        <f t="shared" si="2"/>
        <v/>
      </c>
      <c r="R31" s="85" t="str">
        <f t="shared" si="3"/>
        <v/>
      </c>
    </row>
    <row r="32" spans="2:18" ht="60" customHeight="1" x14ac:dyDescent="0.25">
      <c r="B32" s="54">
        <v>25</v>
      </c>
      <c r="C32" s="80"/>
      <c r="D32" s="81" t="str">
        <f>IF(Ran!D31="","",Ran!D31)</f>
        <v/>
      </c>
      <c r="E32" s="80"/>
      <c r="F32" s="82"/>
      <c r="G32" s="82"/>
      <c r="H32" s="80"/>
      <c r="I32" s="80"/>
      <c r="J32" s="83"/>
      <c r="K32" s="84"/>
      <c r="M32" s="85">
        <v>2.5000000000000001E-5</v>
      </c>
      <c r="N32" s="86" t="str">
        <f t="shared" si="0"/>
        <v/>
      </c>
      <c r="O32" s="85" t="str">
        <f t="shared" si="1"/>
        <v/>
      </c>
      <c r="Q32" s="86" t="str">
        <f t="shared" si="2"/>
        <v/>
      </c>
      <c r="R32" s="85" t="str">
        <f t="shared" si="3"/>
        <v/>
      </c>
    </row>
    <row r="33" spans="2:18" ht="60" customHeight="1" x14ac:dyDescent="0.25">
      <c r="B33" s="54">
        <v>26</v>
      </c>
      <c r="C33" s="80"/>
      <c r="D33" s="81" t="str">
        <f>IF(Ran!D32="","",Ran!D32)</f>
        <v/>
      </c>
      <c r="E33" s="80"/>
      <c r="F33" s="82"/>
      <c r="G33" s="82"/>
      <c r="H33" s="80"/>
      <c r="I33" s="80"/>
      <c r="J33" s="83"/>
      <c r="K33" s="84"/>
      <c r="M33" s="85">
        <v>2.5999999999999998E-5</v>
      </c>
      <c r="N33" s="86" t="str">
        <f t="shared" si="0"/>
        <v/>
      </c>
      <c r="O33" s="85" t="str">
        <f t="shared" si="1"/>
        <v/>
      </c>
      <c r="Q33" s="86" t="str">
        <f t="shared" si="2"/>
        <v/>
      </c>
      <c r="R33" s="85" t="str">
        <f t="shared" si="3"/>
        <v/>
      </c>
    </row>
    <row r="34" spans="2:18" ht="60" customHeight="1" x14ac:dyDescent="0.25">
      <c r="B34" s="54">
        <v>27</v>
      </c>
      <c r="C34" s="80"/>
      <c r="D34" s="81" t="str">
        <f>IF(Ran!D33="","",Ran!D33)</f>
        <v/>
      </c>
      <c r="E34" s="80"/>
      <c r="F34" s="82"/>
      <c r="G34" s="82"/>
      <c r="H34" s="80"/>
      <c r="I34" s="80"/>
      <c r="J34" s="83"/>
      <c r="K34" s="84"/>
      <c r="M34" s="85">
        <v>2.6999999999999999E-5</v>
      </c>
      <c r="N34" s="86" t="str">
        <f t="shared" si="0"/>
        <v/>
      </c>
      <c r="O34" s="85" t="str">
        <f t="shared" si="1"/>
        <v/>
      </c>
      <c r="Q34" s="86" t="str">
        <f t="shared" si="2"/>
        <v/>
      </c>
      <c r="R34" s="85" t="str">
        <f t="shared" si="3"/>
        <v/>
      </c>
    </row>
    <row r="35" spans="2:18" ht="60" customHeight="1" x14ac:dyDescent="0.25">
      <c r="B35" s="54">
        <v>28</v>
      </c>
      <c r="C35" s="80"/>
      <c r="D35" s="81" t="str">
        <f>IF(Ran!D34="","",Ran!D34)</f>
        <v/>
      </c>
      <c r="E35" s="80"/>
      <c r="F35" s="82"/>
      <c r="G35" s="82"/>
      <c r="H35" s="80"/>
      <c r="I35" s="80"/>
      <c r="J35" s="83"/>
      <c r="K35" s="84"/>
      <c r="M35" s="85">
        <v>2.8E-5</v>
      </c>
      <c r="N35" s="86" t="str">
        <f t="shared" si="0"/>
        <v/>
      </c>
      <c r="O35" s="85" t="str">
        <f t="shared" si="1"/>
        <v/>
      </c>
      <c r="Q35" s="86" t="str">
        <f t="shared" si="2"/>
        <v/>
      </c>
      <c r="R35" s="85" t="str">
        <f t="shared" si="3"/>
        <v/>
      </c>
    </row>
    <row r="36" spans="2:18" ht="60" customHeight="1" x14ac:dyDescent="0.25">
      <c r="B36" s="54">
        <v>29</v>
      </c>
      <c r="C36" s="80"/>
      <c r="D36" s="81" t="str">
        <f>IF(Ran!D35="","",Ran!D35)</f>
        <v/>
      </c>
      <c r="E36" s="80"/>
      <c r="F36" s="82"/>
      <c r="G36" s="82"/>
      <c r="H36" s="80"/>
      <c r="I36" s="80"/>
      <c r="J36" s="83"/>
      <c r="K36" s="84"/>
      <c r="M36" s="85">
        <v>2.9E-5</v>
      </c>
      <c r="N36" s="86" t="str">
        <f t="shared" si="0"/>
        <v/>
      </c>
      <c r="O36" s="85" t="str">
        <f t="shared" si="1"/>
        <v/>
      </c>
      <c r="Q36" s="86" t="str">
        <f t="shared" si="2"/>
        <v/>
      </c>
      <c r="R36" s="85" t="str">
        <f t="shared" si="3"/>
        <v/>
      </c>
    </row>
    <row r="37" spans="2:18" ht="60" customHeight="1" x14ac:dyDescent="0.25">
      <c r="B37" s="54">
        <v>30</v>
      </c>
      <c r="C37" s="80"/>
      <c r="D37" s="81" t="str">
        <f>IF(Ran!D36="","",Ran!D36)</f>
        <v/>
      </c>
      <c r="E37" s="80"/>
      <c r="F37" s="82"/>
      <c r="G37" s="82"/>
      <c r="H37" s="80"/>
      <c r="I37" s="80"/>
      <c r="J37" s="83"/>
      <c r="K37" s="84"/>
      <c r="M37" s="85">
        <v>3.0000000000000001E-5</v>
      </c>
      <c r="N37" s="86" t="str">
        <f t="shared" si="0"/>
        <v/>
      </c>
      <c r="O37" s="85" t="str">
        <f t="shared" si="1"/>
        <v/>
      </c>
      <c r="Q37" s="86" t="str">
        <f t="shared" si="2"/>
        <v/>
      </c>
      <c r="R37" s="85" t="str">
        <f t="shared" si="3"/>
        <v/>
      </c>
    </row>
    <row r="38" spans="2:18" ht="60" customHeight="1" x14ac:dyDescent="0.25">
      <c r="B38" s="54">
        <v>31</v>
      </c>
      <c r="C38" s="80"/>
      <c r="D38" s="81" t="str">
        <f>IF(Ran!D37="","",Ran!D37)</f>
        <v/>
      </c>
      <c r="E38" s="80"/>
      <c r="F38" s="82"/>
      <c r="G38" s="82"/>
      <c r="H38" s="80"/>
      <c r="I38" s="80"/>
      <c r="J38" s="83"/>
      <c r="K38" s="84"/>
      <c r="M38" s="85">
        <v>3.1000000000000001E-5</v>
      </c>
      <c r="N38" s="86" t="str">
        <f t="shared" si="0"/>
        <v/>
      </c>
      <c r="O38" s="85" t="str">
        <f t="shared" si="1"/>
        <v/>
      </c>
      <c r="Q38" s="86" t="str">
        <f t="shared" si="2"/>
        <v/>
      </c>
      <c r="R38" s="85" t="str">
        <f t="shared" si="3"/>
        <v/>
      </c>
    </row>
    <row r="39" spans="2:18" ht="60" customHeight="1" x14ac:dyDescent="0.25">
      <c r="B39" s="54">
        <v>32</v>
      </c>
      <c r="C39" s="80"/>
      <c r="D39" s="81" t="str">
        <f>IF(Ran!D38="","",Ran!D38)</f>
        <v/>
      </c>
      <c r="E39" s="80"/>
      <c r="F39" s="82"/>
      <c r="G39" s="82"/>
      <c r="H39" s="80"/>
      <c r="I39" s="80"/>
      <c r="J39" s="83"/>
      <c r="K39" s="84"/>
      <c r="M39" s="85">
        <v>3.1999999999999999E-5</v>
      </c>
      <c r="N39" s="86" t="str">
        <f t="shared" si="0"/>
        <v/>
      </c>
      <c r="O39" s="85" t="str">
        <f t="shared" si="1"/>
        <v/>
      </c>
      <c r="Q39" s="86" t="str">
        <f t="shared" si="2"/>
        <v/>
      </c>
      <c r="R39" s="85" t="str">
        <f t="shared" si="3"/>
        <v/>
      </c>
    </row>
    <row r="40" spans="2:18" ht="60" customHeight="1" x14ac:dyDescent="0.25">
      <c r="B40" s="54">
        <v>33</v>
      </c>
      <c r="C40" s="80"/>
      <c r="D40" s="81" t="str">
        <f>IF(Ran!D39="","",Ran!D39)</f>
        <v/>
      </c>
      <c r="E40" s="80"/>
      <c r="F40" s="82"/>
      <c r="G40" s="82"/>
      <c r="H40" s="80"/>
      <c r="I40" s="80"/>
      <c r="J40" s="83"/>
      <c r="K40" s="84"/>
      <c r="M40" s="85">
        <v>3.3000000000000003E-5</v>
      </c>
      <c r="N40" s="86" t="str">
        <f t="shared" si="0"/>
        <v/>
      </c>
      <c r="O40" s="85" t="str">
        <f t="shared" si="1"/>
        <v/>
      </c>
      <c r="Q40" s="86" t="str">
        <f t="shared" si="2"/>
        <v/>
      </c>
      <c r="R40" s="85" t="str">
        <f t="shared" si="3"/>
        <v/>
      </c>
    </row>
    <row r="41" spans="2:18" ht="60" customHeight="1" x14ac:dyDescent="0.25">
      <c r="B41" s="54">
        <v>34</v>
      </c>
      <c r="C41" s="80"/>
      <c r="D41" s="81" t="str">
        <f>IF(Ran!D40="","",Ran!D40)</f>
        <v/>
      </c>
      <c r="E41" s="80"/>
      <c r="F41" s="82"/>
      <c r="G41" s="82"/>
      <c r="H41" s="80"/>
      <c r="I41" s="80"/>
      <c r="J41" s="83"/>
      <c r="K41" s="84"/>
      <c r="M41" s="85">
        <v>3.4E-5</v>
      </c>
      <c r="N41" s="86" t="str">
        <f t="shared" si="0"/>
        <v/>
      </c>
      <c r="O41" s="85" t="str">
        <f t="shared" si="1"/>
        <v/>
      </c>
      <c r="Q41" s="86" t="str">
        <f t="shared" si="2"/>
        <v/>
      </c>
      <c r="R41" s="85" t="str">
        <f t="shared" si="3"/>
        <v/>
      </c>
    </row>
    <row r="42" spans="2:18" ht="60" customHeight="1" x14ac:dyDescent="0.25">
      <c r="B42" s="54">
        <v>35</v>
      </c>
      <c r="C42" s="80"/>
      <c r="D42" s="81" t="str">
        <f>IF(Ran!D41="","",Ran!D41)</f>
        <v/>
      </c>
      <c r="E42" s="80"/>
      <c r="F42" s="82"/>
      <c r="G42" s="82"/>
      <c r="H42" s="80"/>
      <c r="I42" s="80"/>
      <c r="J42" s="83"/>
      <c r="K42" s="84"/>
      <c r="M42" s="85">
        <v>3.4999999999999997E-5</v>
      </c>
      <c r="N42" s="86" t="str">
        <f t="shared" si="0"/>
        <v/>
      </c>
      <c r="O42" s="85" t="str">
        <f t="shared" si="1"/>
        <v/>
      </c>
      <c r="Q42" s="86" t="str">
        <f t="shared" si="2"/>
        <v/>
      </c>
      <c r="R42" s="85" t="str">
        <f t="shared" si="3"/>
        <v/>
      </c>
    </row>
    <row r="43" spans="2:18" ht="60" customHeight="1" x14ac:dyDescent="0.25">
      <c r="B43" s="54">
        <v>36</v>
      </c>
      <c r="C43" s="80"/>
      <c r="D43" s="81" t="str">
        <f>IF(Ran!D42="","",Ran!D42)</f>
        <v/>
      </c>
      <c r="E43" s="80"/>
      <c r="F43" s="82"/>
      <c r="G43" s="82"/>
      <c r="H43" s="80"/>
      <c r="I43" s="80"/>
      <c r="J43" s="83"/>
      <c r="K43" s="84"/>
      <c r="M43" s="85">
        <v>3.6000000000000001E-5</v>
      </c>
      <c r="N43" s="86" t="str">
        <f t="shared" si="0"/>
        <v/>
      </c>
      <c r="O43" s="85" t="str">
        <f t="shared" si="1"/>
        <v/>
      </c>
      <c r="Q43" s="86" t="str">
        <f t="shared" si="2"/>
        <v/>
      </c>
      <c r="R43" s="85" t="str">
        <f t="shared" si="3"/>
        <v/>
      </c>
    </row>
    <row r="44" spans="2:18" ht="60" customHeight="1" x14ac:dyDescent="0.25">
      <c r="B44" s="54">
        <v>37</v>
      </c>
      <c r="C44" s="80"/>
      <c r="D44" s="81" t="str">
        <f>IF(Ran!D43="","",Ran!D43)</f>
        <v/>
      </c>
      <c r="E44" s="80"/>
      <c r="F44" s="82"/>
      <c r="G44" s="82"/>
      <c r="H44" s="80"/>
      <c r="I44" s="80"/>
      <c r="J44" s="83"/>
      <c r="K44" s="84"/>
      <c r="M44" s="85">
        <v>3.6999999999999998E-5</v>
      </c>
      <c r="N44" s="86" t="str">
        <f t="shared" si="0"/>
        <v/>
      </c>
      <c r="O44" s="85" t="str">
        <f t="shared" si="1"/>
        <v/>
      </c>
      <c r="Q44" s="86" t="str">
        <f t="shared" si="2"/>
        <v/>
      </c>
      <c r="R44" s="85" t="str">
        <f t="shared" si="3"/>
        <v/>
      </c>
    </row>
    <row r="45" spans="2:18" ht="60" customHeight="1" x14ac:dyDescent="0.25">
      <c r="B45" s="54">
        <v>38</v>
      </c>
      <c r="C45" s="80"/>
      <c r="D45" s="81" t="str">
        <f>IF(Ran!D44="","",Ran!D44)</f>
        <v/>
      </c>
      <c r="E45" s="80"/>
      <c r="F45" s="82"/>
      <c r="G45" s="82"/>
      <c r="H45" s="80"/>
      <c r="I45" s="80"/>
      <c r="J45" s="83"/>
      <c r="K45" s="84"/>
      <c r="M45" s="85">
        <v>3.8000000000000002E-5</v>
      </c>
      <c r="N45" s="86" t="str">
        <f t="shared" si="0"/>
        <v/>
      </c>
      <c r="O45" s="85" t="str">
        <f t="shared" si="1"/>
        <v/>
      </c>
      <c r="Q45" s="86" t="str">
        <f t="shared" si="2"/>
        <v/>
      </c>
      <c r="R45" s="85" t="str">
        <f t="shared" si="3"/>
        <v/>
      </c>
    </row>
    <row r="46" spans="2:18" ht="60" customHeight="1" x14ac:dyDescent="0.25">
      <c r="B46" s="54">
        <v>39</v>
      </c>
      <c r="C46" s="80"/>
      <c r="D46" s="81" t="str">
        <f>IF(Ran!D45="","",Ran!D45)</f>
        <v/>
      </c>
      <c r="E46" s="80"/>
      <c r="F46" s="82"/>
      <c r="G46" s="82"/>
      <c r="H46" s="80"/>
      <c r="I46" s="80"/>
      <c r="J46" s="83"/>
      <c r="K46" s="84"/>
      <c r="M46" s="85">
        <v>3.8999999999999999E-5</v>
      </c>
      <c r="N46" s="86" t="str">
        <f t="shared" si="0"/>
        <v/>
      </c>
      <c r="O46" s="85" t="str">
        <f t="shared" si="1"/>
        <v/>
      </c>
      <c r="Q46" s="86" t="str">
        <f t="shared" si="2"/>
        <v/>
      </c>
      <c r="R46" s="85" t="str">
        <f t="shared" si="3"/>
        <v/>
      </c>
    </row>
    <row r="47" spans="2:18" ht="60" customHeight="1" x14ac:dyDescent="0.25">
      <c r="B47" s="54">
        <v>40</v>
      </c>
      <c r="C47" s="80"/>
      <c r="D47" s="81" t="str">
        <f>IF(Ran!D46="","",Ran!D46)</f>
        <v/>
      </c>
      <c r="E47" s="80"/>
      <c r="F47" s="82"/>
      <c r="G47" s="82"/>
      <c r="H47" s="80"/>
      <c r="I47" s="80"/>
      <c r="J47" s="83"/>
      <c r="K47" s="84"/>
      <c r="M47" s="85">
        <v>4.0000000000000003E-5</v>
      </c>
      <c r="N47" s="86" t="str">
        <f t="shared" si="0"/>
        <v/>
      </c>
      <c r="O47" s="85" t="str">
        <f t="shared" si="1"/>
        <v/>
      </c>
      <c r="Q47" s="86" t="str">
        <f t="shared" si="2"/>
        <v/>
      </c>
      <c r="R47" s="85" t="str">
        <f t="shared" si="3"/>
        <v/>
      </c>
    </row>
    <row r="48" spans="2:18" ht="60" customHeight="1" x14ac:dyDescent="0.25">
      <c r="B48" s="54">
        <v>41</v>
      </c>
      <c r="C48" s="80"/>
      <c r="D48" s="81" t="str">
        <f>IF(Ran!D47="","",Ran!D47)</f>
        <v/>
      </c>
      <c r="E48" s="80"/>
      <c r="F48" s="82"/>
      <c r="G48" s="82"/>
      <c r="H48" s="80"/>
      <c r="I48" s="80"/>
      <c r="J48" s="83"/>
      <c r="K48" s="84"/>
      <c r="M48" s="85">
        <v>4.1E-5</v>
      </c>
      <c r="N48" s="86" t="str">
        <f t="shared" si="0"/>
        <v/>
      </c>
      <c r="O48" s="85" t="str">
        <f t="shared" si="1"/>
        <v/>
      </c>
      <c r="Q48" s="86" t="str">
        <f t="shared" si="2"/>
        <v/>
      </c>
      <c r="R48" s="85" t="str">
        <f t="shared" si="3"/>
        <v/>
      </c>
    </row>
    <row r="49" spans="2:18" ht="60" customHeight="1" x14ac:dyDescent="0.25">
      <c r="B49" s="54">
        <v>42</v>
      </c>
      <c r="C49" s="80"/>
      <c r="D49" s="81" t="str">
        <f>IF(Ran!D48="","",Ran!D48)</f>
        <v/>
      </c>
      <c r="E49" s="80"/>
      <c r="F49" s="82"/>
      <c r="G49" s="82"/>
      <c r="H49" s="80"/>
      <c r="I49" s="80"/>
      <c r="J49" s="83"/>
      <c r="K49" s="84"/>
      <c r="M49" s="85">
        <v>4.1999999999999998E-5</v>
      </c>
      <c r="N49" s="86" t="str">
        <f t="shared" si="0"/>
        <v/>
      </c>
      <c r="O49" s="85" t="str">
        <f t="shared" si="1"/>
        <v/>
      </c>
      <c r="Q49" s="86" t="str">
        <f t="shared" si="2"/>
        <v/>
      </c>
      <c r="R49" s="85" t="str">
        <f t="shared" si="3"/>
        <v/>
      </c>
    </row>
    <row r="50" spans="2:18" ht="60" customHeight="1" x14ac:dyDescent="0.25">
      <c r="B50" s="54">
        <v>43</v>
      </c>
      <c r="C50" s="80"/>
      <c r="D50" s="81" t="str">
        <f>IF(Ran!D49="","",Ran!D49)</f>
        <v/>
      </c>
      <c r="E50" s="80"/>
      <c r="F50" s="82"/>
      <c r="G50" s="82"/>
      <c r="H50" s="80"/>
      <c r="I50" s="80"/>
      <c r="J50" s="83"/>
      <c r="K50" s="84"/>
      <c r="M50" s="85">
        <v>4.3000000000000002E-5</v>
      </c>
      <c r="N50" s="86" t="str">
        <f t="shared" si="0"/>
        <v/>
      </c>
      <c r="O50" s="85" t="str">
        <f t="shared" si="1"/>
        <v/>
      </c>
      <c r="Q50" s="86" t="str">
        <f t="shared" si="2"/>
        <v/>
      </c>
      <c r="R50" s="85" t="str">
        <f t="shared" si="3"/>
        <v/>
      </c>
    </row>
    <row r="51" spans="2:18" ht="60" customHeight="1" x14ac:dyDescent="0.25">
      <c r="B51" s="54">
        <v>44</v>
      </c>
      <c r="C51" s="80"/>
      <c r="D51" s="81" t="str">
        <f>IF(Ran!D50="","",Ran!D50)</f>
        <v/>
      </c>
      <c r="E51" s="80"/>
      <c r="F51" s="82"/>
      <c r="G51" s="82"/>
      <c r="H51" s="80"/>
      <c r="I51" s="80"/>
      <c r="J51" s="83"/>
      <c r="K51" s="84"/>
      <c r="M51" s="85">
        <v>4.3999999999999999E-5</v>
      </c>
      <c r="N51" s="86" t="str">
        <f t="shared" si="0"/>
        <v/>
      </c>
      <c r="O51" s="85" t="str">
        <f t="shared" si="1"/>
        <v/>
      </c>
      <c r="Q51" s="86" t="str">
        <f t="shared" si="2"/>
        <v/>
      </c>
      <c r="R51" s="85" t="str">
        <f t="shared" si="3"/>
        <v/>
      </c>
    </row>
    <row r="52" spans="2:18" ht="60" customHeight="1" x14ac:dyDescent="0.25">
      <c r="B52" s="54">
        <v>45</v>
      </c>
      <c r="C52" s="80"/>
      <c r="D52" s="81" t="str">
        <f>IF(Ran!D51="","",Ran!D51)</f>
        <v/>
      </c>
      <c r="E52" s="80"/>
      <c r="F52" s="82"/>
      <c r="G52" s="82"/>
      <c r="H52" s="80"/>
      <c r="I52" s="80"/>
      <c r="J52" s="83"/>
      <c r="K52" s="84"/>
      <c r="M52" s="85">
        <v>4.5000000000000003E-5</v>
      </c>
      <c r="N52" s="86" t="str">
        <f t="shared" si="0"/>
        <v/>
      </c>
      <c r="O52" s="85" t="str">
        <f t="shared" si="1"/>
        <v/>
      </c>
      <c r="Q52" s="86" t="str">
        <f t="shared" si="2"/>
        <v/>
      </c>
      <c r="R52" s="85" t="str">
        <f t="shared" si="3"/>
        <v/>
      </c>
    </row>
    <row r="53" spans="2:18" ht="60" customHeight="1" x14ac:dyDescent="0.25">
      <c r="B53" s="54">
        <v>46</v>
      </c>
      <c r="C53" s="80"/>
      <c r="D53" s="81" t="str">
        <f>IF(Ran!D52="","",Ran!D52)</f>
        <v/>
      </c>
      <c r="E53" s="80"/>
      <c r="F53" s="82"/>
      <c r="G53" s="82"/>
      <c r="H53" s="80"/>
      <c r="I53" s="80"/>
      <c r="J53" s="83"/>
      <c r="K53" s="84"/>
      <c r="M53" s="85">
        <v>4.6E-5</v>
      </c>
      <c r="N53" s="86" t="str">
        <f t="shared" si="0"/>
        <v/>
      </c>
      <c r="O53" s="85" t="str">
        <f t="shared" si="1"/>
        <v/>
      </c>
      <c r="Q53" s="86" t="str">
        <f t="shared" si="2"/>
        <v/>
      </c>
      <c r="R53" s="85" t="str">
        <f t="shared" si="3"/>
        <v/>
      </c>
    </row>
    <row r="54" spans="2:18" ht="60" customHeight="1" x14ac:dyDescent="0.25">
      <c r="B54" s="54">
        <v>47</v>
      </c>
      <c r="C54" s="80"/>
      <c r="D54" s="81" t="str">
        <f>IF(Ran!D53="","",Ran!D53)</f>
        <v/>
      </c>
      <c r="E54" s="80"/>
      <c r="F54" s="82"/>
      <c r="G54" s="82"/>
      <c r="H54" s="80"/>
      <c r="I54" s="80"/>
      <c r="J54" s="83"/>
      <c r="K54" s="84"/>
      <c r="M54" s="85">
        <v>4.6999999999999997E-5</v>
      </c>
      <c r="N54" s="86" t="str">
        <f t="shared" si="0"/>
        <v/>
      </c>
      <c r="O54" s="85" t="str">
        <f t="shared" si="1"/>
        <v/>
      </c>
      <c r="Q54" s="86" t="str">
        <f t="shared" si="2"/>
        <v/>
      </c>
      <c r="R54" s="85" t="str">
        <f t="shared" si="3"/>
        <v/>
      </c>
    </row>
    <row r="55" spans="2:18" ht="60" customHeight="1" x14ac:dyDescent="0.25">
      <c r="B55" s="54">
        <v>48</v>
      </c>
      <c r="C55" s="80"/>
      <c r="D55" s="81" t="str">
        <f>IF(Ran!D54="","",Ran!D54)</f>
        <v/>
      </c>
      <c r="E55" s="80"/>
      <c r="F55" s="82"/>
      <c r="G55" s="82"/>
      <c r="H55" s="80"/>
      <c r="I55" s="80"/>
      <c r="J55" s="83"/>
      <c r="K55" s="84"/>
      <c r="M55" s="85">
        <v>4.8000000000000001E-5</v>
      </c>
      <c r="N55" s="86" t="str">
        <f t="shared" si="0"/>
        <v/>
      </c>
      <c r="O55" s="85" t="str">
        <f t="shared" si="1"/>
        <v/>
      </c>
      <c r="Q55" s="86" t="str">
        <f t="shared" si="2"/>
        <v/>
      </c>
      <c r="R55" s="85" t="str">
        <f t="shared" si="3"/>
        <v/>
      </c>
    </row>
    <row r="56" spans="2:18" ht="60" customHeight="1" x14ac:dyDescent="0.25">
      <c r="B56" s="54">
        <v>49</v>
      </c>
      <c r="C56" s="80"/>
      <c r="D56" s="81" t="str">
        <f>IF(Ran!D55="","",Ran!D55)</f>
        <v/>
      </c>
      <c r="E56" s="80"/>
      <c r="F56" s="82"/>
      <c r="G56" s="82"/>
      <c r="H56" s="80"/>
      <c r="I56" s="80"/>
      <c r="J56" s="83"/>
      <c r="K56" s="84"/>
      <c r="M56" s="85">
        <v>4.8999999999999998E-5</v>
      </c>
      <c r="N56" s="86" t="str">
        <f t="shared" si="0"/>
        <v/>
      </c>
      <c r="O56" s="85" t="str">
        <f t="shared" si="1"/>
        <v/>
      </c>
      <c r="Q56" s="86" t="str">
        <f t="shared" si="2"/>
        <v/>
      </c>
      <c r="R56" s="85" t="str">
        <f t="shared" si="3"/>
        <v/>
      </c>
    </row>
    <row r="57" spans="2:18" ht="60" customHeight="1" x14ac:dyDescent="0.25">
      <c r="B57" s="54">
        <v>50</v>
      </c>
      <c r="C57" s="80"/>
      <c r="D57" s="81" t="str">
        <f>IF(Ran!D56="","",Ran!D56)</f>
        <v/>
      </c>
      <c r="E57" s="80"/>
      <c r="F57" s="82"/>
      <c r="G57" s="82"/>
      <c r="H57" s="80"/>
      <c r="I57" s="80"/>
      <c r="J57" s="83"/>
      <c r="K57" s="84"/>
      <c r="M57" s="85">
        <v>5.0000000000000002E-5</v>
      </c>
      <c r="N57" s="86" t="str">
        <f t="shared" si="0"/>
        <v/>
      </c>
      <c r="O57" s="85" t="str">
        <f t="shared" si="1"/>
        <v/>
      </c>
      <c r="Q57" s="86" t="str">
        <f t="shared" si="2"/>
        <v/>
      </c>
      <c r="R57" s="85" t="str">
        <f t="shared" si="3"/>
        <v/>
      </c>
    </row>
    <row r="58" spans="2:18" x14ac:dyDescent="0.25">
      <c r="B58" s="24" t="s">
        <v>159</v>
      </c>
      <c r="C58" s="29" t="s">
        <v>159</v>
      </c>
      <c r="D58" s="87" t="s">
        <v>159</v>
      </c>
      <c r="E58" s="88" t="s">
        <v>159</v>
      </c>
      <c r="F58" s="87" t="s">
        <v>159</v>
      </c>
      <c r="G58" s="87" t="s">
        <v>159</v>
      </c>
      <c r="H58" s="87" t="s">
        <v>159</v>
      </c>
      <c r="I58" s="88" t="s">
        <v>159</v>
      </c>
      <c r="J58" s="87" t="s">
        <v>159</v>
      </c>
      <c r="K58" s="87" t="s">
        <v>159</v>
      </c>
    </row>
  </sheetData>
  <sheetProtection password="9004" sheet="1" objects="1" scenarios="1"/>
  <mergeCells count="9">
    <mergeCell ref="B6:B7"/>
    <mergeCell ref="K6:K7"/>
    <mergeCell ref="F6:G6"/>
    <mergeCell ref="C6:C7"/>
    <mergeCell ref="D6:D7"/>
    <mergeCell ref="E6:E7"/>
    <mergeCell ref="H6:H7"/>
    <mergeCell ref="I6:I7"/>
    <mergeCell ref="J6:J7"/>
  </mergeCells>
  <conditionalFormatting sqref="K8:K57">
    <cfRule type="containsText" dxfId="25" priority="1" operator="containsText" text="Andamento">
      <formula>NOT(ISERROR(SEARCH("Andamento",K8)))</formula>
    </cfRule>
    <cfRule type="containsText" dxfId="24" priority="2" operator="containsText" text="Não">
      <formula>NOT(ISERROR(SEARCH("Não",K8)))</formula>
    </cfRule>
    <cfRule type="containsText" dxfId="23" priority="3" operator="containsText" text="Concluído">
      <formula>NOT(ISERROR(SEARCH("Concluído",K8)))</formula>
    </cfRule>
  </conditionalFormatting>
  <dataValidations count="1">
    <dataValidation type="list" allowBlank="1" showInputMessage="1" showErrorMessage="1" sqref="K8:K57">
      <formula1>"Concluído,Em Andamento,Não Concluído"</formula1>
    </dataValidation>
  </dataValidations>
  <printOptions horizontalCentered="1"/>
  <pageMargins left="0.25" right="0.25" top="0.75" bottom="0.75" header="0.3" footer="0.3"/>
  <pageSetup paperSize="9" scale="75" fitToHeight="100" orientation="landscape" r:id="rId1"/>
  <headerFooter>
    <oddHeader>&amp;CPLANO DE AÇÃO</oddHeader>
    <oddFooter>&amp;LImpresso em &amp;D as &amp;T&amp;RPágina &amp;P de &amp;N páginas</oddFooter>
  </headerFooter>
  <rowBreaks count="1" manualBreakCount="1">
    <brk id="57" min="2"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58"/>
  <sheetViews>
    <sheetView showGridLines="0" zoomScaleNormal="100" workbookViewId="0"/>
  </sheetViews>
  <sheetFormatPr defaultRowHeight="15" x14ac:dyDescent="0.25"/>
  <cols>
    <col min="1" max="1" width="3.85546875" style="24" customWidth="1"/>
    <col min="2" max="2" width="6.7109375" style="24" customWidth="1"/>
    <col min="3" max="3" width="42.42578125" style="24" customWidth="1"/>
    <col min="4" max="9" width="21" style="87" customWidth="1"/>
    <col min="10" max="10" width="11.5703125" style="24" bestFit="1" customWidth="1"/>
    <col min="11" max="11" width="10.7109375" style="24" bestFit="1" customWidth="1"/>
    <col min="12" max="13" width="9.140625" style="100" hidden="1" customWidth="1"/>
    <col min="14" max="14" width="10.85546875" style="100" hidden="1" customWidth="1"/>
    <col min="15" max="15" width="12" style="100" hidden="1" customWidth="1"/>
    <col min="16" max="20" width="9.140625" style="100" hidden="1" customWidth="1"/>
    <col min="21" max="21" width="8.5703125" style="100" hidden="1" customWidth="1"/>
    <col min="22" max="22" width="8" style="100" hidden="1" customWidth="1"/>
    <col min="23" max="23" width="9.140625" style="100" hidden="1" customWidth="1"/>
    <col min="24" max="24" width="18.28515625" style="100" hidden="1" customWidth="1"/>
    <col min="25" max="25" width="5.28515625" style="100" hidden="1" customWidth="1"/>
    <col min="26" max="26" width="17.28515625" style="100" hidden="1" customWidth="1"/>
    <col min="27" max="27" width="5.28515625" style="100" hidden="1" customWidth="1"/>
    <col min="28" max="28" width="29.140625" style="100" hidden="1" customWidth="1"/>
    <col min="29" max="29" width="5.28515625" style="100" hidden="1" customWidth="1"/>
    <col min="30" max="31" width="12.85546875" style="100" hidden="1" customWidth="1"/>
    <col min="32" max="32" width="26.42578125" style="100" hidden="1" customWidth="1"/>
    <col min="33" max="33" width="12.85546875" style="100" hidden="1" customWidth="1"/>
    <col min="34" max="34" width="20.85546875" style="100" hidden="1" customWidth="1"/>
    <col min="35" max="35" width="9.140625" style="100" hidden="1" customWidth="1"/>
    <col min="36" max="36" width="9.140625" style="100"/>
    <col min="37" max="37" width="9.140625" style="101"/>
    <col min="38" max="16384" width="9.140625" style="24"/>
  </cols>
  <sheetData>
    <row r="1" spans="2:37"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37"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2:37" s="18" customFormat="1" ht="15" customHeight="1" x14ac:dyDescent="0.25">
      <c r="D3" s="71"/>
      <c r="E3" s="71"/>
      <c r="F3" s="71"/>
      <c r="G3" s="71"/>
      <c r="H3" s="71"/>
      <c r="I3" s="71"/>
      <c r="L3" s="36"/>
      <c r="M3" s="36"/>
      <c r="N3" s="36"/>
      <c r="O3" s="36"/>
      <c r="P3" s="36"/>
      <c r="Q3" s="36"/>
      <c r="R3" s="93"/>
      <c r="S3" s="93"/>
      <c r="T3" s="93"/>
      <c r="U3" s="93"/>
      <c r="V3" s="36"/>
      <c r="W3" s="36"/>
      <c r="X3" s="36"/>
      <c r="Y3" s="36"/>
      <c r="Z3" s="36"/>
      <c r="AA3" s="36"/>
      <c r="AB3" s="36"/>
      <c r="AC3" s="36"/>
      <c r="AD3" s="36"/>
      <c r="AE3" s="36"/>
      <c r="AF3" s="36"/>
      <c r="AG3" s="36"/>
      <c r="AH3" s="36"/>
      <c r="AI3" s="36"/>
      <c r="AJ3" s="36"/>
      <c r="AK3" s="94"/>
    </row>
    <row r="4" spans="2:37" s="18" customFormat="1" ht="20.100000000000001" customHeight="1" x14ac:dyDescent="0.35">
      <c r="B4" s="95" t="s">
        <v>135</v>
      </c>
      <c r="D4" s="71"/>
      <c r="E4" s="71"/>
      <c r="F4" s="71"/>
      <c r="G4" s="71"/>
      <c r="H4" s="71"/>
      <c r="I4" s="71"/>
      <c r="L4" s="36"/>
      <c r="M4" s="36"/>
      <c r="N4" s="36"/>
      <c r="O4" s="36"/>
      <c r="P4" s="36"/>
      <c r="Q4" s="36"/>
      <c r="R4" s="93"/>
      <c r="S4" s="96"/>
      <c r="T4" s="96"/>
      <c r="U4" s="93"/>
      <c r="V4" s="36"/>
      <c r="W4" s="36"/>
      <c r="X4" s="36"/>
      <c r="Y4" s="36"/>
      <c r="Z4" s="36"/>
      <c r="AA4" s="36"/>
      <c r="AB4" s="36"/>
      <c r="AC4" s="36"/>
      <c r="AD4" s="36"/>
      <c r="AE4" s="36"/>
      <c r="AF4" s="36"/>
      <c r="AG4" s="36"/>
      <c r="AH4" s="36"/>
      <c r="AI4" s="36"/>
      <c r="AJ4" s="36"/>
      <c r="AK4" s="94"/>
    </row>
    <row r="5" spans="2:37" s="18" customFormat="1" ht="15" customHeight="1" x14ac:dyDescent="0.25">
      <c r="D5" s="71"/>
      <c r="E5" s="71"/>
      <c r="F5" s="71"/>
      <c r="G5" s="71"/>
      <c r="H5" s="71"/>
      <c r="I5" s="71"/>
      <c r="L5" s="36"/>
      <c r="M5" s="36"/>
      <c r="N5" s="36"/>
      <c r="O5" s="36"/>
      <c r="P5" s="36"/>
      <c r="Q5" s="36"/>
      <c r="R5" s="36"/>
      <c r="S5" s="36"/>
      <c r="T5" s="36"/>
      <c r="U5" s="36"/>
      <c r="V5" s="36"/>
      <c r="W5" s="36"/>
      <c r="X5" s="36"/>
      <c r="Y5" s="36"/>
      <c r="Z5" s="36"/>
      <c r="AA5" s="36"/>
      <c r="AB5" s="36"/>
      <c r="AC5" s="36"/>
      <c r="AD5" s="36"/>
      <c r="AE5" s="36"/>
      <c r="AF5" s="36"/>
      <c r="AG5" s="36"/>
      <c r="AH5" s="36"/>
      <c r="AI5" s="36"/>
      <c r="AJ5" s="36"/>
      <c r="AK5" s="94"/>
    </row>
    <row r="6" spans="2:37" ht="15" customHeight="1" x14ac:dyDescent="0.25">
      <c r="B6" s="97" t="s">
        <v>133</v>
      </c>
      <c r="C6" s="98" t="s">
        <v>85</v>
      </c>
      <c r="D6" s="98" t="s">
        <v>80</v>
      </c>
      <c r="E6" s="98"/>
      <c r="F6" s="98"/>
      <c r="G6" s="98" t="s">
        <v>81</v>
      </c>
      <c r="H6" s="98"/>
      <c r="I6" s="98"/>
      <c r="J6" s="98" t="s">
        <v>48</v>
      </c>
      <c r="K6" s="98" t="s">
        <v>117</v>
      </c>
      <c r="L6" s="99">
        <v>4</v>
      </c>
      <c r="M6" s="99">
        <v>3</v>
      </c>
      <c r="N6" s="99">
        <v>2</v>
      </c>
      <c r="O6" s="99">
        <v>3</v>
      </c>
      <c r="P6" s="99">
        <v>3</v>
      </c>
      <c r="Q6" s="99">
        <v>4</v>
      </c>
      <c r="R6" s="99"/>
      <c r="S6" s="99"/>
    </row>
    <row r="7" spans="2:37" ht="15" customHeight="1" x14ac:dyDescent="0.25">
      <c r="B7" s="97"/>
      <c r="C7" s="98"/>
      <c r="D7" s="102" t="s">
        <v>77</v>
      </c>
      <c r="E7" s="102" t="s">
        <v>78</v>
      </c>
      <c r="F7" s="102" t="s">
        <v>79</v>
      </c>
      <c r="G7" s="102" t="s">
        <v>82</v>
      </c>
      <c r="H7" s="102" t="s">
        <v>83</v>
      </c>
      <c r="I7" s="102" t="s">
        <v>84</v>
      </c>
      <c r="J7" s="98"/>
      <c r="K7" s="98"/>
      <c r="L7" s="103" t="s">
        <v>77</v>
      </c>
      <c r="M7" s="103" t="s">
        <v>78</v>
      </c>
      <c r="N7" s="99" t="s">
        <v>79</v>
      </c>
      <c r="O7" s="99" t="s">
        <v>82</v>
      </c>
      <c r="P7" s="99" t="s">
        <v>83</v>
      </c>
      <c r="Q7" s="99" t="s">
        <v>84</v>
      </c>
      <c r="R7" s="93" t="s">
        <v>115</v>
      </c>
      <c r="S7" s="93" t="s">
        <v>116</v>
      </c>
      <c r="T7" s="99" t="s">
        <v>117</v>
      </c>
      <c r="X7" s="104" t="s">
        <v>77</v>
      </c>
      <c r="Y7" s="104" t="s">
        <v>17</v>
      </c>
      <c r="Z7" s="104" t="s">
        <v>78</v>
      </c>
      <c r="AA7" s="104" t="s">
        <v>17</v>
      </c>
      <c r="AB7" s="104" t="s">
        <v>79</v>
      </c>
      <c r="AC7" s="104" t="s">
        <v>17</v>
      </c>
      <c r="AD7" s="100" t="s">
        <v>82</v>
      </c>
      <c r="AE7" s="100" t="s">
        <v>17</v>
      </c>
      <c r="AF7" s="100" t="s">
        <v>83</v>
      </c>
      <c r="AG7" s="100" t="s">
        <v>17</v>
      </c>
      <c r="AH7" s="100" t="s">
        <v>84</v>
      </c>
      <c r="AI7" s="100" t="s">
        <v>17</v>
      </c>
    </row>
    <row r="8" spans="2:37" ht="60" customHeight="1" x14ac:dyDescent="0.25">
      <c r="B8" s="54">
        <v>1</v>
      </c>
      <c r="C8" s="81" t="str">
        <f>IF(Pla!C8="","",Pla!C8)</f>
        <v>Seguimentar a linha de produção</v>
      </c>
      <c r="D8" s="2" t="s">
        <v>86</v>
      </c>
      <c r="E8" s="2" t="s">
        <v>94</v>
      </c>
      <c r="F8" s="2" t="s">
        <v>99</v>
      </c>
      <c r="G8" s="2" t="s">
        <v>102</v>
      </c>
      <c r="H8" s="2" t="s">
        <v>107</v>
      </c>
      <c r="I8" s="2" t="s">
        <v>112</v>
      </c>
      <c r="J8" s="106">
        <f>IFERROR(IF(T8=0,"",T8),"")</f>
        <v>-15</v>
      </c>
      <c r="K8" s="107" t="str">
        <f>IFERROR(IF(T8="","",IF(AND(R8&lt;15.01,S8&lt;16.67),"Revisar",IF(AND(R8&gt;15,R8&lt;30.01,S8&lt;16.67),"Inviável",IF(AND(R8&gt;30,S8&lt;16.67),"Inviável",IF(AND(R8&lt;15,S8&gt;16.67,S8&lt;33.34),"Viável",IF(AND(R8&gt;15,R8&lt;30.01,S8&gt;16.67,S8&lt;33.34),"Revisar",IF(AND(R8&gt;30,S8&gt;16.67,S8&lt;33.34),"Inviável",IF(AND(R8&lt;15,S8&gt;33.33),"Viável",IF(AND(R8&gt;15,R8&lt;30.01,S8&gt;33.33),"Viável",IF(AND(R8&gt;30,S8&gt;33.33),"Revisar","")))))))))),"")</f>
        <v>Inviável</v>
      </c>
      <c r="L8" s="99">
        <f>IF(C8="","",IFERROR(VLOOKUP(D8,$X$8:$Y$12,2,FALSE),0))</f>
        <v>5</v>
      </c>
      <c r="M8" s="99">
        <f>IF(C8="","",IFERROR(VLOOKUP(E8,$Z$8:$AA$12,2,FALSE),0))</f>
        <v>5</v>
      </c>
      <c r="N8" s="99">
        <f>IF(C8="","",IFERROR(VLOOKUP(F8,$AB$8:$AC$12,2,FALSE),0))</f>
        <v>5</v>
      </c>
      <c r="O8" s="99">
        <f>IF(C8="","",IFERROR(VLOOKUP(G8,$AD$8:$AE$12,2,FALSE),0))</f>
        <v>3</v>
      </c>
      <c r="P8" s="99">
        <f>IF(C8="","",IFERROR(VLOOKUP(H8,$AF$8:$AG$12,2,FALSE),0))</f>
        <v>3</v>
      </c>
      <c r="Q8" s="99">
        <f>IF(C8="","",IFERROR(VLOOKUP(I8,$AH$8:$AI$12,2,FALSE),0))</f>
        <v>3</v>
      </c>
      <c r="R8" s="99">
        <f>IF(C8="","",IFERROR(SUM((L8*$L$6),(M8*$M$6),(N8*$N$6)),0))</f>
        <v>45</v>
      </c>
      <c r="S8" s="99">
        <f>IF(C8="","",IFERROR(SUM((O8*$O$6),(P8*$P$6),(Q8*$Q$6)),0))</f>
        <v>30</v>
      </c>
      <c r="T8" s="99">
        <f>IF(C8="","",IFERROR(S8-R8,0))</f>
        <v>-15</v>
      </c>
      <c r="X8" s="104" t="s">
        <v>86</v>
      </c>
      <c r="Y8" s="104">
        <v>5</v>
      </c>
      <c r="Z8" s="104" t="s">
        <v>94</v>
      </c>
      <c r="AA8" s="104">
        <v>5</v>
      </c>
      <c r="AB8" s="104" t="s">
        <v>99</v>
      </c>
      <c r="AC8" s="104">
        <v>5</v>
      </c>
      <c r="AD8" s="100" t="s">
        <v>100</v>
      </c>
      <c r="AE8" s="100">
        <v>5</v>
      </c>
      <c r="AF8" s="100" t="s">
        <v>105</v>
      </c>
      <c r="AG8" s="100">
        <v>5</v>
      </c>
      <c r="AH8" s="100" t="s">
        <v>110</v>
      </c>
      <c r="AI8" s="100">
        <v>5</v>
      </c>
    </row>
    <row r="9" spans="2:37" ht="60" customHeight="1" x14ac:dyDescent="0.25">
      <c r="B9" s="54">
        <v>2</v>
      </c>
      <c r="C9" s="81" t="str">
        <f>IF(Pla!C9="","",Pla!C9)</f>
        <v>Revisar os processos do financeiro</v>
      </c>
      <c r="D9" s="105" t="s">
        <v>89</v>
      </c>
      <c r="E9" s="105" t="s">
        <v>93</v>
      </c>
      <c r="F9" s="105" t="s">
        <v>95</v>
      </c>
      <c r="G9" s="105" t="s">
        <v>102</v>
      </c>
      <c r="H9" s="105" t="s">
        <v>107</v>
      </c>
      <c r="I9" s="105" t="s">
        <v>112</v>
      </c>
      <c r="J9" s="106">
        <f t="shared" ref="J9:J19" si="0">IFERROR(IF(T9=0,"",T9),"")</f>
        <v>17</v>
      </c>
      <c r="K9" s="107" t="str">
        <f t="shared" ref="K9:K57" si="1">IFERROR(IF(T9="","",IF(AND(R9&lt;15.01,S9&lt;16.67),"Revisar",IF(AND(R9&gt;15,R9&lt;30.01,S9&lt;16.67),"Inviável",IF(AND(R9&gt;30,S9&lt;16.67),"Inviável",IF(AND(R9&lt;15,S9&gt;16.67,S9&lt;33.34),"Viável",IF(AND(R9&gt;15,R9&lt;30.01,S9&gt;16.67,S9&lt;33.34),"Revisar",IF(AND(R9&gt;30,S9&gt;16.67,S9&lt;33.34),"Inviável",IF(AND(R9&lt;15,S9&gt;33.33),"Viável",IF(AND(R9&gt;15,R9&lt;30.01,S9&gt;33.33),"Viável",IF(AND(R9&gt;30,S9&gt;33.33),"Revisar","")))))))))),"")</f>
        <v>Viável</v>
      </c>
      <c r="L9" s="99">
        <f t="shared" ref="L9:L57" si="2">IF(C9="","",IFERROR(VLOOKUP(D9,$X$8:$Y$12,2,FALSE),0))</f>
        <v>2</v>
      </c>
      <c r="M9" s="99">
        <f t="shared" ref="M9:M57" si="3">IF(C9="","",IFERROR(VLOOKUP(E9,$Z$8:$AA$12,2,FALSE),0))</f>
        <v>1</v>
      </c>
      <c r="N9" s="99">
        <f t="shared" ref="N9:N57" si="4">IF(C9="","",IFERROR(VLOOKUP(F9,$AB$8:$AC$12,2,FALSE),0))</f>
        <v>1</v>
      </c>
      <c r="O9" s="99">
        <f t="shared" ref="O9:O57" si="5">IF(C9="","",IFERROR(VLOOKUP(G9,$AD$8:$AE$12,2,FALSE),0))</f>
        <v>3</v>
      </c>
      <c r="P9" s="99">
        <f t="shared" ref="P9:P57" si="6">IF(C9="","",IFERROR(VLOOKUP(H9,$AF$8:$AG$12,2,FALSE),0))</f>
        <v>3</v>
      </c>
      <c r="Q9" s="99">
        <f t="shared" ref="Q9:Q57" si="7">IF(C9="","",IFERROR(VLOOKUP(I9,$AH$8:$AI$12,2,FALSE),0))</f>
        <v>3</v>
      </c>
      <c r="R9" s="99">
        <f t="shared" ref="R9:R57" si="8">IF(C9="","",IFERROR(SUM((L9*$L$6),(M9*$M$6),(N9*$N$6)),0))</f>
        <v>13</v>
      </c>
      <c r="S9" s="99">
        <f t="shared" ref="S9:S57" si="9">IF(C9="","",IFERROR(SUM((O9*$O$6),(P9*$P$6),(Q9*$Q$6)),0))</f>
        <v>30</v>
      </c>
      <c r="T9" s="99">
        <f t="shared" ref="T9:T57" si="10">IF(C9="","",IFERROR(S9-R9,0))</f>
        <v>17</v>
      </c>
      <c r="X9" s="104" t="s">
        <v>87</v>
      </c>
      <c r="Y9" s="104">
        <v>4</v>
      </c>
      <c r="Z9" s="104" t="s">
        <v>24</v>
      </c>
      <c r="AA9" s="104">
        <v>4</v>
      </c>
      <c r="AB9" s="104" t="s">
        <v>98</v>
      </c>
      <c r="AC9" s="104">
        <v>4</v>
      </c>
      <c r="AD9" s="100" t="s">
        <v>101</v>
      </c>
      <c r="AE9" s="100">
        <v>4</v>
      </c>
      <c r="AF9" s="100" t="s">
        <v>106</v>
      </c>
      <c r="AG9" s="100">
        <v>4</v>
      </c>
      <c r="AH9" s="100" t="s">
        <v>111</v>
      </c>
      <c r="AI9" s="100">
        <v>4</v>
      </c>
    </row>
    <row r="10" spans="2:37" ht="60" customHeight="1" x14ac:dyDescent="0.25">
      <c r="B10" s="54">
        <v>3</v>
      </c>
      <c r="C10" s="81" t="str">
        <f>IF(Pla!C10="","",Pla!C10)</f>
        <v/>
      </c>
      <c r="D10" s="105"/>
      <c r="E10" s="105"/>
      <c r="F10" s="105"/>
      <c r="G10" s="105"/>
      <c r="H10" s="105"/>
      <c r="I10" s="105"/>
      <c r="J10" s="106" t="str">
        <f t="shared" si="0"/>
        <v/>
      </c>
      <c r="K10" s="107" t="str">
        <f t="shared" si="1"/>
        <v/>
      </c>
      <c r="L10" s="99" t="str">
        <f t="shared" si="2"/>
        <v/>
      </c>
      <c r="M10" s="99" t="str">
        <f t="shared" si="3"/>
        <v/>
      </c>
      <c r="N10" s="99" t="str">
        <f t="shared" si="4"/>
        <v/>
      </c>
      <c r="O10" s="99" t="str">
        <f t="shared" si="5"/>
        <v/>
      </c>
      <c r="P10" s="99" t="str">
        <f t="shared" si="6"/>
        <v/>
      </c>
      <c r="Q10" s="99" t="str">
        <f t="shared" si="7"/>
        <v/>
      </c>
      <c r="R10" s="99" t="str">
        <f t="shared" si="8"/>
        <v/>
      </c>
      <c r="S10" s="99" t="str">
        <f t="shared" si="9"/>
        <v/>
      </c>
      <c r="T10" s="99" t="str">
        <f t="shared" si="10"/>
        <v/>
      </c>
      <c r="X10" s="104" t="s">
        <v>88</v>
      </c>
      <c r="Y10" s="104">
        <v>3</v>
      </c>
      <c r="Z10" s="104" t="s">
        <v>91</v>
      </c>
      <c r="AA10" s="104">
        <v>3</v>
      </c>
      <c r="AB10" s="104" t="s">
        <v>97</v>
      </c>
      <c r="AC10" s="104">
        <v>3</v>
      </c>
      <c r="AD10" s="100" t="s">
        <v>102</v>
      </c>
      <c r="AE10" s="100">
        <v>3</v>
      </c>
      <c r="AF10" s="100" t="s">
        <v>107</v>
      </c>
      <c r="AG10" s="100">
        <v>3</v>
      </c>
      <c r="AH10" s="100" t="s">
        <v>112</v>
      </c>
      <c r="AI10" s="100">
        <v>3</v>
      </c>
    </row>
    <row r="11" spans="2:37" ht="60" customHeight="1" x14ac:dyDescent="0.25">
      <c r="B11" s="54">
        <v>4</v>
      </c>
      <c r="C11" s="81" t="str">
        <f>IF(Pla!C11="","",Pla!C11)</f>
        <v/>
      </c>
      <c r="D11" s="105"/>
      <c r="E11" s="105"/>
      <c r="F11" s="105"/>
      <c r="G11" s="105"/>
      <c r="H11" s="105"/>
      <c r="I11" s="105"/>
      <c r="J11" s="106" t="str">
        <f t="shared" si="0"/>
        <v/>
      </c>
      <c r="K11" s="107" t="str">
        <f t="shared" si="1"/>
        <v/>
      </c>
      <c r="L11" s="99" t="str">
        <f t="shared" si="2"/>
        <v/>
      </c>
      <c r="M11" s="99" t="str">
        <f t="shared" si="3"/>
        <v/>
      </c>
      <c r="N11" s="99" t="str">
        <f t="shared" si="4"/>
        <v/>
      </c>
      <c r="O11" s="99" t="str">
        <f t="shared" si="5"/>
        <v/>
      </c>
      <c r="P11" s="99" t="str">
        <f t="shared" si="6"/>
        <v/>
      </c>
      <c r="Q11" s="99" t="str">
        <f t="shared" si="7"/>
        <v/>
      </c>
      <c r="R11" s="99" t="str">
        <f t="shared" si="8"/>
        <v/>
      </c>
      <c r="S11" s="99" t="str">
        <f t="shared" si="9"/>
        <v/>
      </c>
      <c r="T11" s="99" t="str">
        <f t="shared" si="10"/>
        <v/>
      </c>
      <c r="X11" s="104" t="s">
        <v>89</v>
      </c>
      <c r="Y11" s="104">
        <v>2</v>
      </c>
      <c r="Z11" s="104" t="s">
        <v>92</v>
      </c>
      <c r="AA11" s="104">
        <v>2</v>
      </c>
      <c r="AB11" s="104" t="s">
        <v>96</v>
      </c>
      <c r="AC11" s="104">
        <v>2</v>
      </c>
      <c r="AD11" s="100" t="s">
        <v>103</v>
      </c>
      <c r="AE11" s="100">
        <v>2</v>
      </c>
      <c r="AF11" s="100" t="s">
        <v>108</v>
      </c>
      <c r="AG11" s="100">
        <v>2</v>
      </c>
      <c r="AH11" s="100" t="s">
        <v>113</v>
      </c>
      <c r="AI11" s="100">
        <v>2</v>
      </c>
    </row>
    <row r="12" spans="2:37" ht="60" customHeight="1" x14ac:dyDescent="0.25">
      <c r="B12" s="54">
        <v>5</v>
      </c>
      <c r="C12" s="81" t="str">
        <f>IF(Pla!C12="","",Pla!C12)</f>
        <v/>
      </c>
      <c r="D12" s="105"/>
      <c r="E12" s="105"/>
      <c r="F12" s="105"/>
      <c r="G12" s="105"/>
      <c r="H12" s="105"/>
      <c r="I12" s="105"/>
      <c r="J12" s="106" t="str">
        <f t="shared" si="0"/>
        <v/>
      </c>
      <c r="K12" s="107" t="str">
        <f t="shared" si="1"/>
        <v/>
      </c>
      <c r="L12" s="99" t="str">
        <f t="shared" si="2"/>
        <v/>
      </c>
      <c r="M12" s="99" t="str">
        <f t="shared" si="3"/>
        <v/>
      </c>
      <c r="N12" s="99" t="str">
        <f t="shared" si="4"/>
        <v/>
      </c>
      <c r="O12" s="99" t="str">
        <f t="shared" si="5"/>
        <v/>
      </c>
      <c r="P12" s="99" t="str">
        <f t="shared" si="6"/>
        <v/>
      </c>
      <c r="Q12" s="99" t="str">
        <f t="shared" si="7"/>
        <v/>
      </c>
      <c r="R12" s="99" t="str">
        <f t="shared" si="8"/>
        <v/>
      </c>
      <c r="S12" s="99" t="str">
        <f t="shared" si="9"/>
        <v/>
      </c>
      <c r="T12" s="99" t="str">
        <f t="shared" si="10"/>
        <v/>
      </c>
      <c r="X12" s="104" t="s">
        <v>90</v>
      </c>
      <c r="Y12" s="104">
        <v>1</v>
      </c>
      <c r="Z12" s="104" t="s">
        <v>93</v>
      </c>
      <c r="AA12" s="104">
        <v>1</v>
      </c>
      <c r="AB12" s="104" t="s">
        <v>95</v>
      </c>
      <c r="AC12" s="104">
        <v>1</v>
      </c>
      <c r="AD12" s="100" t="s">
        <v>104</v>
      </c>
      <c r="AE12" s="100">
        <v>1</v>
      </c>
      <c r="AF12" s="100" t="s">
        <v>109</v>
      </c>
      <c r="AG12" s="100">
        <v>1</v>
      </c>
      <c r="AH12" s="100" t="s">
        <v>114</v>
      </c>
      <c r="AI12" s="100">
        <v>1</v>
      </c>
    </row>
    <row r="13" spans="2:37" ht="60" customHeight="1" x14ac:dyDescent="0.25">
      <c r="B13" s="54">
        <v>6</v>
      </c>
      <c r="C13" s="81" t="str">
        <f>IF(Pla!C13="","",Pla!C13)</f>
        <v/>
      </c>
      <c r="D13" s="105"/>
      <c r="E13" s="105"/>
      <c r="F13" s="105"/>
      <c r="G13" s="105"/>
      <c r="H13" s="105"/>
      <c r="I13" s="105"/>
      <c r="J13" s="106" t="str">
        <f t="shared" si="0"/>
        <v/>
      </c>
      <c r="K13" s="107" t="str">
        <f t="shared" si="1"/>
        <v/>
      </c>
      <c r="L13" s="99" t="str">
        <f t="shared" si="2"/>
        <v/>
      </c>
      <c r="M13" s="99" t="str">
        <f t="shared" si="3"/>
        <v/>
      </c>
      <c r="N13" s="99" t="str">
        <f t="shared" si="4"/>
        <v/>
      </c>
      <c r="O13" s="99" t="str">
        <f t="shared" si="5"/>
        <v/>
      </c>
      <c r="P13" s="99" t="str">
        <f t="shared" si="6"/>
        <v/>
      </c>
      <c r="Q13" s="99" t="str">
        <f t="shared" si="7"/>
        <v/>
      </c>
      <c r="R13" s="99" t="str">
        <f t="shared" si="8"/>
        <v/>
      </c>
      <c r="S13" s="99" t="str">
        <f t="shared" si="9"/>
        <v/>
      </c>
      <c r="T13" s="99" t="str">
        <f t="shared" si="10"/>
        <v/>
      </c>
    </row>
    <row r="14" spans="2:37" ht="60" customHeight="1" x14ac:dyDescent="0.25">
      <c r="B14" s="54">
        <v>7</v>
      </c>
      <c r="C14" s="81" t="str">
        <f>IF(Pla!C14="","",Pla!C14)</f>
        <v/>
      </c>
      <c r="D14" s="105"/>
      <c r="E14" s="105"/>
      <c r="F14" s="105"/>
      <c r="G14" s="105"/>
      <c r="H14" s="105"/>
      <c r="I14" s="105"/>
      <c r="J14" s="106" t="str">
        <f t="shared" si="0"/>
        <v/>
      </c>
      <c r="K14" s="107" t="str">
        <f t="shared" si="1"/>
        <v/>
      </c>
      <c r="L14" s="99" t="str">
        <f t="shared" si="2"/>
        <v/>
      </c>
      <c r="M14" s="99" t="str">
        <f t="shared" si="3"/>
        <v/>
      </c>
      <c r="N14" s="99" t="str">
        <f t="shared" si="4"/>
        <v/>
      </c>
      <c r="O14" s="99" t="str">
        <f t="shared" si="5"/>
        <v/>
      </c>
      <c r="P14" s="99" t="str">
        <f t="shared" si="6"/>
        <v/>
      </c>
      <c r="Q14" s="99" t="str">
        <f t="shared" si="7"/>
        <v/>
      </c>
      <c r="R14" s="99" t="str">
        <f t="shared" si="8"/>
        <v/>
      </c>
      <c r="S14" s="99" t="str">
        <f t="shared" si="9"/>
        <v/>
      </c>
      <c r="T14" s="99" t="str">
        <f t="shared" si="10"/>
        <v/>
      </c>
      <c r="X14" s="108"/>
    </row>
    <row r="15" spans="2:37" ht="60" customHeight="1" x14ac:dyDescent="0.25">
      <c r="B15" s="54">
        <v>8</v>
      </c>
      <c r="C15" s="81" t="str">
        <f>IF(Pla!C15="","",Pla!C15)</f>
        <v/>
      </c>
      <c r="D15" s="105"/>
      <c r="E15" s="105"/>
      <c r="F15" s="105"/>
      <c r="G15" s="105"/>
      <c r="H15" s="105"/>
      <c r="I15" s="105"/>
      <c r="J15" s="106" t="str">
        <f t="shared" si="0"/>
        <v/>
      </c>
      <c r="K15" s="107" t="str">
        <f t="shared" si="1"/>
        <v/>
      </c>
      <c r="L15" s="99" t="str">
        <f t="shared" si="2"/>
        <v/>
      </c>
      <c r="M15" s="99" t="str">
        <f t="shared" si="3"/>
        <v/>
      </c>
      <c r="N15" s="99" t="str">
        <f t="shared" si="4"/>
        <v/>
      </c>
      <c r="O15" s="99" t="str">
        <f t="shared" si="5"/>
        <v/>
      </c>
      <c r="P15" s="99" t="str">
        <f t="shared" si="6"/>
        <v/>
      </c>
      <c r="Q15" s="99" t="str">
        <f t="shared" si="7"/>
        <v/>
      </c>
      <c r="R15" s="99" t="str">
        <f t="shared" si="8"/>
        <v/>
      </c>
      <c r="S15" s="99" t="str">
        <f t="shared" si="9"/>
        <v/>
      </c>
      <c r="T15" s="99" t="str">
        <f t="shared" si="10"/>
        <v/>
      </c>
      <c r="X15" s="108"/>
    </row>
    <row r="16" spans="2:37" ht="60" customHeight="1" x14ac:dyDescent="0.25">
      <c r="B16" s="54">
        <v>9</v>
      </c>
      <c r="C16" s="81" t="str">
        <f>IF(Pla!C16="","",Pla!C16)</f>
        <v/>
      </c>
      <c r="D16" s="105"/>
      <c r="E16" s="105"/>
      <c r="F16" s="105"/>
      <c r="G16" s="105"/>
      <c r="H16" s="105"/>
      <c r="I16" s="105"/>
      <c r="J16" s="106" t="str">
        <f t="shared" si="0"/>
        <v/>
      </c>
      <c r="K16" s="107" t="str">
        <f t="shared" si="1"/>
        <v/>
      </c>
      <c r="L16" s="99" t="str">
        <f t="shared" si="2"/>
        <v/>
      </c>
      <c r="M16" s="99" t="str">
        <f t="shared" si="3"/>
        <v/>
      </c>
      <c r="N16" s="99" t="str">
        <f t="shared" si="4"/>
        <v/>
      </c>
      <c r="O16" s="99" t="str">
        <f t="shared" si="5"/>
        <v/>
      </c>
      <c r="P16" s="99" t="str">
        <f t="shared" si="6"/>
        <v/>
      </c>
      <c r="Q16" s="99" t="str">
        <f t="shared" si="7"/>
        <v/>
      </c>
      <c r="R16" s="99" t="str">
        <f t="shared" si="8"/>
        <v/>
      </c>
      <c r="S16" s="99" t="str">
        <f t="shared" si="9"/>
        <v/>
      </c>
      <c r="T16" s="99" t="str">
        <f t="shared" si="10"/>
        <v/>
      </c>
      <c r="X16" s="108"/>
    </row>
    <row r="17" spans="2:24" ht="60" customHeight="1" x14ac:dyDescent="0.25">
      <c r="B17" s="54">
        <v>10</v>
      </c>
      <c r="C17" s="81" t="str">
        <f>IF(Pla!C17="","",Pla!C17)</f>
        <v/>
      </c>
      <c r="D17" s="105"/>
      <c r="E17" s="105"/>
      <c r="F17" s="105"/>
      <c r="G17" s="105"/>
      <c r="H17" s="105"/>
      <c r="I17" s="105"/>
      <c r="J17" s="106" t="str">
        <f t="shared" si="0"/>
        <v/>
      </c>
      <c r="K17" s="107" t="str">
        <f t="shared" si="1"/>
        <v/>
      </c>
      <c r="L17" s="99" t="str">
        <f t="shared" si="2"/>
        <v/>
      </c>
      <c r="M17" s="99" t="str">
        <f t="shared" si="3"/>
        <v/>
      </c>
      <c r="N17" s="99" t="str">
        <f t="shared" si="4"/>
        <v/>
      </c>
      <c r="O17" s="99" t="str">
        <f t="shared" si="5"/>
        <v/>
      </c>
      <c r="P17" s="99" t="str">
        <f t="shared" si="6"/>
        <v/>
      </c>
      <c r="Q17" s="99" t="str">
        <f t="shared" si="7"/>
        <v/>
      </c>
      <c r="R17" s="99" t="str">
        <f t="shared" si="8"/>
        <v/>
      </c>
      <c r="S17" s="99" t="str">
        <f t="shared" si="9"/>
        <v/>
      </c>
      <c r="T17" s="99" t="str">
        <f t="shared" si="10"/>
        <v/>
      </c>
      <c r="X17" s="108"/>
    </row>
    <row r="18" spans="2:24" ht="60" customHeight="1" x14ac:dyDescent="0.25">
      <c r="B18" s="54">
        <v>11</v>
      </c>
      <c r="C18" s="81" t="str">
        <f>IF(Pla!C18="","",Pla!C18)</f>
        <v/>
      </c>
      <c r="D18" s="105"/>
      <c r="E18" s="105"/>
      <c r="F18" s="105"/>
      <c r="G18" s="105"/>
      <c r="H18" s="105"/>
      <c r="I18" s="105"/>
      <c r="J18" s="106" t="str">
        <f t="shared" si="0"/>
        <v/>
      </c>
      <c r="K18" s="107" t="str">
        <f t="shared" si="1"/>
        <v/>
      </c>
      <c r="L18" s="99" t="str">
        <f t="shared" si="2"/>
        <v/>
      </c>
      <c r="M18" s="99" t="str">
        <f t="shared" si="3"/>
        <v/>
      </c>
      <c r="N18" s="99" t="str">
        <f t="shared" si="4"/>
        <v/>
      </c>
      <c r="O18" s="99" t="str">
        <f t="shared" si="5"/>
        <v/>
      </c>
      <c r="P18" s="99" t="str">
        <f t="shared" si="6"/>
        <v/>
      </c>
      <c r="Q18" s="99" t="str">
        <f t="shared" si="7"/>
        <v/>
      </c>
      <c r="R18" s="99" t="str">
        <f t="shared" si="8"/>
        <v/>
      </c>
      <c r="S18" s="99" t="str">
        <f t="shared" si="9"/>
        <v/>
      </c>
      <c r="T18" s="99" t="str">
        <f t="shared" si="10"/>
        <v/>
      </c>
    </row>
    <row r="19" spans="2:24" ht="60" customHeight="1" x14ac:dyDescent="0.25">
      <c r="B19" s="54">
        <v>12</v>
      </c>
      <c r="C19" s="81" t="str">
        <f>IF(Pla!C19="","",Pla!C19)</f>
        <v/>
      </c>
      <c r="D19" s="105"/>
      <c r="E19" s="105"/>
      <c r="F19" s="105"/>
      <c r="G19" s="105"/>
      <c r="H19" s="105"/>
      <c r="I19" s="105"/>
      <c r="J19" s="106" t="str">
        <f t="shared" si="0"/>
        <v/>
      </c>
      <c r="K19" s="107" t="str">
        <f t="shared" si="1"/>
        <v/>
      </c>
      <c r="L19" s="99" t="str">
        <f t="shared" si="2"/>
        <v/>
      </c>
      <c r="M19" s="99" t="str">
        <f t="shared" si="3"/>
        <v/>
      </c>
      <c r="N19" s="99" t="str">
        <f t="shared" si="4"/>
        <v/>
      </c>
      <c r="O19" s="99" t="str">
        <f t="shared" si="5"/>
        <v/>
      </c>
      <c r="P19" s="99" t="str">
        <f t="shared" si="6"/>
        <v/>
      </c>
      <c r="Q19" s="99" t="str">
        <f t="shared" si="7"/>
        <v/>
      </c>
      <c r="R19" s="99" t="str">
        <f t="shared" si="8"/>
        <v/>
      </c>
      <c r="S19" s="99" t="str">
        <f t="shared" si="9"/>
        <v/>
      </c>
      <c r="T19" s="99" t="str">
        <f t="shared" si="10"/>
        <v/>
      </c>
    </row>
    <row r="20" spans="2:24" ht="60" customHeight="1" x14ac:dyDescent="0.25">
      <c r="B20" s="54">
        <v>13</v>
      </c>
      <c r="C20" s="81" t="str">
        <f>IF(Pla!C20="","",Pla!C20)</f>
        <v/>
      </c>
      <c r="D20" s="105"/>
      <c r="E20" s="105"/>
      <c r="F20" s="105"/>
      <c r="G20" s="105"/>
      <c r="H20" s="105"/>
      <c r="I20" s="105"/>
      <c r="J20" s="106" t="str">
        <f t="shared" ref="J20:J57" si="11">IFERROR(IF(T20=0,"",T20),"")</f>
        <v/>
      </c>
      <c r="K20" s="107" t="str">
        <f t="shared" si="1"/>
        <v/>
      </c>
      <c r="L20" s="99" t="str">
        <f t="shared" si="2"/>
        <v/>
      </c>
      <c r="M20" s="99" t="str">
        <f t="shared" si="3"/>
        <v/>
      </c>
      <c r="N20" s="99" t="str">
        <f t="shared" si="4"/>
        <v/>
      </c>
      <c r="O20" s="99" t="str">
        <f t="shared" si="5"/>
        <v/>
      </c>
      <c r="P20" s="99" t="str">
        <f t="shared" si="6"/>
        <v/>
      </c>
      <c r="Q20" s="99" t="str">
        <f t="shared" si="7"/>
        <v/>
      </c>
      <c r="R20" s="99" t="str">
        <f t="shared" si="8"/>
        <v/>
      </c>
      <c r="S20" s="99" t="str">
        <f t="shared" si="9"/>
        <v/>
      </c>
      <c r="T20" s="99" t="str">
        <f t="shared" si="10"/>
        <v/>
      </c>
    </row>
    <row r="21" spans="2:24" ht="60" customHeight="1" x14ac:dyDescent="0.25">
      <c r="B21" s="54">
        <v>14</v>
      </c>
      <c r="C21" s="81" t="str">
        <f>IF(Pla!C21="","",Pla!C21)</f>
        <v/>
      </c>
      <c r="D21" s="105"/>
      <c r="E21" s="105"/>
      <c r="F21" s="105"/>
      <c r="G21" s="105"/>
      <c r="H21" s="105"/>
      <c r="I21" s="105"/>
      <c r="J21" s="106" t="str">
        <f t="shared" si="11"/>
        <v/>
      </c>
      <c r="K21" s="107" t="str">
        <f t="shared" si="1"/>
        <v/>
      </c>
      <c r="L21" s="99" t="str">
        <f t="shared" si="2"/>
        <v/>
      </c>
      <c r="M21" s="99" t="str">
        <f t="shared" si="3"/>
        <v/>
      </c>
      <c r="N21" s="99" t="str">
        <f t="shared" si="4"/>
        <v/>
      </c>
      <c r="O21" s="99" t="str">
        <f t="shared" si="5"/>
        <v/>
      </c>
      <c r="P21" s="99" t="str">
        <f t="shared" si="6"/>
        <v/>
      </c>
      <c r="Q21" s="99" t="str">
        <f t="shared" si="7"/>
        <v/>
      </c>
      <c r="R21" s="99" t="str">
        <f t="shared" si="8"/>
        <v/>
      </c>
      <c r="S21" s="99" t="str">
        <f t="shared" si="9"/>
        <v/>
      </c>
      <c r="T21" s="99" t="str">
        <f t="shared" si="10"/>
        <v/>
      </c>
    </row>
    <row r="22" spans="2:24" ht="60" customHeight="1" x14ac:dyDescent="0.25">
      <c r="B22" s="54">
        <v>15</v>
      </c>
      <c r="C22" s="81" t="str">
        <f>IF(Pla!C22="","",Pla!C22)</f>
        <v/>
      </c>
      <c r="D22" s="105"/>
      <c r="E22" s="105"/>
      <c r="F22" s="105"/>
      <c r="G22" s="105"/>
      <c r="H22" s="105"/>
      <c r="I22" s="105"/>
      <c r="J22" s="106" t="str">
        <f t="shared" si="11"/>
        <v/>
      </c>
      <c r="K22" s="107" t="str">
        <f t="shared" si="1"/>
        <v/>
      </c>
      <c r="L22" s="99" t="str">
        <f t="shared" si="2"/>
        <v/>
      </c>
      <c r="M22" s="99" t="str">
        <f t="shared" si="3"/>
        <v/>
      </c>
      <c r="N22" s="99" t="str">
        <f t="shared" si="4"/>
        <v/>
      </c>
      <c r="O22" s="99" t="str">
        <f t="shared" si="5"/>
        <v/>
      </c>
      <c r="P22" s="99" t="str">
        <f t="shared" si="6"/>
        <v/>
      </c>
      <c r="Q22" s="99" t="str">
        <f t="shared" si="7"/>
        <v/>
      </c>
      <c r="R22" s="99" t="str">
        <f t="shared" si="8"/>
        <v/>
      </c>
      <c r="S22" s="99" t="str">
        <f t="shared" si="9"/>
        <v/>
      </c>
      <c r="T22" s="99" t="str">
        <f t="shared" si="10"/>
        <v/>
      </c>
    </row>
    <row r="23" spans="2:24" ht="60" customHeight="1" x14ac:dyDescent="0.25">
      <c r="B23" s="54">
        <v>16</v>
      </c>
      <c r="C23" s="81" t="str">
        <f>IF(Pla!C23="","",Pla!C23)</f>
        <v/>
      </c>
      <c r="D23" s="105"/>
      <c r="E23" s="105"/>
      <c r="F23" s="105"/>
      <c r="G23" s="105"/>
      <c r="H23" s="105"/>
      <c r="I23" s="105"/>
      <c r="J23" s="106" t="str">
        <f t="shared" si="11"/>
        <v/>
      </c>
      <c r="K23" s="107" t="str">
        <f t="shared" si="1"/>
        <v/>
      </c>
      <c r="L23" s="99" t="str">
        <f t="shared" si="2"/>
        <v/>
      </c>
      <c r="M23" s="99" t="str">
        <f t="shared" si="3"/>
        <v/>
      </c>
      <c r="N23" s="99" t="str">
        <f t="shared" si="4"/>
        <v/>
      </c>
      <c r="O23" s="99" t="str">
        <f t="shared" si="5"/>
        <v/>
      </c>
      <c r="P23" s="99" t="str">
        <f t="shared" si="6"/>
        <v/>
      </c>
      <c r="Q23" s="99" t="str">
        <f t="shared" si="7"/>
        <v/>
      </c>
      <c r="R23" s="99" t="str">
        <f t="shared" si="8"/>
        <v/>
      </c>
      <c r="S23" s="99" t="str">
        <f t="shared" si="9"/>
        <v/>
      </c>
      <c r="T23" s="99" t="str">
        <f t="shared" si="10"/>
        <v/>
      </c>
    </row>
    <row r="24" spans="2:24" ht="60" customHeight="1" x14ac:dyDescent="0.25">
      <c r="B24" s="54">
        <v>17</v>
      </c>
      <c r="C24" s="81" t="str">
        <f>IF(Pla!C24="","",Pla!C24)</f>
        <v/>
      </c>
      <c r="D24" s="105"/>
      <c r="E24" s="105"/>
      <c r="F24" s="105"/>
      <c r="G24" s="105"/>
      <c r="H24" s="105"/>
      <c r="I24" s="105"/>
      <c r="J24" s="106" t="str">
        <f t="shared" si="11"/>
        <v/>
      </c>
      <c r="K24" s="107" t="str">
        <f t="shared" si="1"/>
        <v/>
      </c>
      <c r="L24" s="99" t="str">
        <f t="shared" si="2"/>
        <v/>
      </c>
      <c r="M24" s="99" t="str">
        <f t="shared" si="3"/>
        <v/>
      </c>
      <c r="N24" s="99" t="str">
        <f t="shared" si="4"/>
        <v/>
      </c>
      <c r="O24" s="99" t="str">
        <f t="shared" si="5"/>
        <v/>
      </c>
      <c r="P24" s="99" t="str">
        <f t="shared" si="6"/>
        <v/>
      </c>
      <c r="Q24" s="99" t="str">
        <f t="shared" si="7"/>
        <v/>
      </c>
      <c r="R24" s="99" t="str">
        <f t="shared" si="8"/>
        <v/>
      </c>
      <c r="S24" s="99" t="str">
        <f t="shared" si="9"/>
        <v/>
      </c>
      <c r="T24" s="99" t="str">
        <f t="shared" si="10"/>
        <v/>
      </c>
    </row>
    <row r="25" spans="2:24" ht="60" customHeight="1" x14ac:dyDescent="0.25">
      <c r="B25" s="54">
        <v>18</v>
      </c>
      <c r="C25" s="81" t="str">
        <f>IF(Pla!C25="","",Pla!C25)</f>
        <v/>
      </c>
      <c r="D25" s="105"/>
      <c r="E25" s="105"/>
      <c r="F25" s="105"/>
      <c r="G25" s="105"/>
      <c r="H25" s="105"/>
      <c r="I25" s="105"/>
      <c r="J25" s="106" t="str">
        <f t="shared" si="11"/>
        <v/>
      </c>
      <c r="K25" s="107" t="str">
        <f t="shared" si="1"/>
        <v/>
      </c>
      <c r="L25" s="99" t="str">
        <f t="shared" si="2"/>
        <v/>
      </c>
      <c r="M25" s="99" t="str">
        <f t="shared" si="3"/>
        <v/>
      </c>
      <c r="N25" s="99" t="str">
        <f t="shared" si="4"/>
        <v/>
      </c>
      <c r="O25" s="99" t="str">
        <f t="shared" si="5"/>
        <v/>
      </c>
      <c r="P25" s="99" t="str">
        <f t="shared" si="6"/>
        <v/>
      </c>
      <c r="Q25" s="99" t="str">
        <f t="shared" si="7"/>
        <v/>
      </c>
      <c r="R25" s="99" t="str">
        <f t="shared" si="8"/>
        <v/>
      </c>
      <c r="S25" s="99" t="str">
        <f t="shared" si="9"/>
        <v/>
      </c>
      <c r="T25" s="99" t="str">
        <f t="shared" si="10"/>
        <v/>
      </c>
    </row>
    <row r="26" spans="2:24" ht="60" customHeight="1" x14ac:dyDescent="0.25">
      <c r="B26" s="54">
        <v>19</v>
      </c>
      <c r="C26" s="81" t="str">
        <f>IF(Pla!C26="","",Pla!C26)</f>
        <v/>
      </c>
      <c r="D26" s="105"/>
      <c r="E26" s="105"/>
      <c r="F26" s="105"/>
      <c r="G26" s="105"/>
      <c r="H26" s="105"/>
      <c r="I26" s="105"/>
      <c r="J26" s="106" t="str">
        <f t="shared" si="11"/>
        <v/>
      </c>
      <c r="K26" s="107" t="str">
        <f t="shared" si="1"/>
        <v/>
      </c>
      <c r="L26" s="99" t="str">
        <f t="shared" si="2"/>
        <v/>
      </c>
      <c r="M26" s="99" t="str">
        <f t="shared" si="3"/>
        <v/>
      </c>
      <c r="N26" s="99" t="str">
        <f t="shared" si="4"/>
        <v/>
      </c>
      <c r="O26" s="99" t="str">
        <f t="shared" si="5"/>
        <v/>
      </c>
      <c r="P26" s="99" t="str">
        <f t="shared" si="6"/>
        <v/>
      </c>
      <c r="Q26" s="99" t="str">
        <f t="shared" si="7"/>
        <v/>
      </c>
      <c r="R26" s="99" t="str">
        <f t="shared" si="8"/>
        <v/>
      </c>
      <c r="S26" s="99" t="str">
        <f t="shared" si="9"/>
        <v/>
      </c>
      <c r="T26" s="99" t="str">
        <f t="shared" si="10"/>
        <v/>
      </c>
    </row>
    <row r="27" spans="2:24" ht="60" customHeight="1" x14ac:dyDescent="0.25">
      <c r="B27" s="54">
        <v>20</v>
      </c>
      <c r="C27" s="81" t="str">
        <f>IF(Pla!C27="","",Pla!C27)</f>
        <v/>
      </c>
      <c r="D27" s="105"/>
      <c r="E27" s="105"/>
      <c r="F27" s="105"/>
      <c r="G27" s="105"/>
      <c r="H27" s="105"/>
      <c r="I27" s="105"/>
      <c r="J27" s="106" t="str">
        <f t="shared" si="11"/>
        <v/>
      </c>
      <c r="K27" s="107" t="str">
        <f t="shared" si="1"/>
        <v/>
      </c>
      <c r="L27" s="99" t="str">
        <f t="shared" si="2"/>
        <v/>
      </c>
      <c r="M27" s="99" t="str">
        <f t="shared" si="3"/>
        <v/>
      </c>
      <c r="N27" s="99" t="str">
        <f t="shared" si="4"/>
        <v/>
      </c>
      <c r="O27" s="99" t="str">
        <f t="shared" si="5"/>
        <v/>
      </c>
      <c r="P27" s="99" t="str">
        <f t="shared" si="6"/>
        <v/>
      </c>
      <c r="Q27" s="99" t="str">
        <f t="shared" si="7"/>
        <v/>
      </c>
      <c r="R27" s="99" t="str">
        <f t="shared" si="8"/>
        <v/>
      </c>
      <c r="S27" s="99" t="str">
        <f t="shared" si="9"/>
        <v/>
      </c>
      <c r="T27" s="99" t="str">
        <f t="shared" si="10"/>
        <v/>
      </c>
    </row>
    <row r="28" spans="2:24" ht="60" customHeight="1" x14ac:dyDescent="0.25">
      <c r="B28" s="54">
        <v>21</v>
      </c>
      <c r="C28" s="81" t="str">
        <f>IF(Pla!C28="","",Pla!C28)</f>
        <v/>
      </c>
      <c r="D28" s="105"/>
      <c r="E28" s="105"/>
      <c r="F28" s="105"/>
      <c r="G28" s="105"/>
      <c r="H28" s="105"/>
      <c r="I28" s="105"/>
      <c r="J28" s="106" t="str">
        <f t="shared" si="11"/>
        <v/>
      </c>
      <c r="K28" s="107" t="str">
        <f t="shared" si="1"/>
        <v/>
      </c>
      <c r="L28" s="99" t="str">
        <f t="shared" si="2"/>
        <v/>
      </c>
      <c r="M28" s="99" t="str">
        <f t="shared" si="3"/>
        <v/>
      </c>
      <c r="N28" s="99" t="str">
        <f t="shared" si="4"/>
        <v/>
      </c>
      <c r="O28" s="99" t="str">
        <f t="shared" si="5"/>
        <v/>
      </c>
      <c r="P28" s="99" t="str">
        <f t="shared" si="6"/>
        <v/>
      </c>
      <c r="Q28" s="99" t="str">
        <f t="shared" si="7"/>
        <v/>
      </c>
      <c r="R28" s="99" t="str">
        <f t="shared" si="8"/>
        <v/>
      </c>
      <c r="S28" s="99" t="str">
        <f t="shared" si="9"/>
        <v/>
      </c>
      <c r="T28" s="99" t="str">
        <f t="shared" si="10"/>
        <v/>
      </c>
    </row>
    <row r="29" spans="2:24" ht="60" customHeight="1" x14ac:dyDescent="0.25">
      <c r="B29" s="54">
        <v>22</v>
      </c>
      <c r="C29" s="81" t="str">
        <f>IF(Pla!C29="","",Pla!C29)</f>
        <v/>
      </c>
      <c r="D29" s="105"/>
      <c r="E29" s="105"/>
      <c r="F29" s="105"/>
      <c r="G29" s="105"/>
      <c r="H29" s="105"/>
      <c r="I29" s="105"/>
      <c r="J29" s="106" t="str">
        <f t="shared" si="11"/>
        <v/>
      </c>
      <c r="K29" s="107" t="str">
        <f t="shared" si="1"/>
        <v/>
      </c>
      <c r="L29" s="99" t="str">
        <f t="shared" si="2"/>
        <v/>
      </c>
      <c r="M29" s="99" t="str">
        <f t="shared" si="3"/>
        <v/>
      </c>
      <c r="N29" s="99" t="str">
        <f t="shared" si="4"/>
        <v/>
      </c>
      <c r="O29" s="99" t="str">
        <f t="shared" si="5"/>
        <v/>
      </c>
      <c r="P29" s="99" t="str">
        <f t="shared" si="6"/>
        <v/>
      </c>
      <c r="Q29" s="99" t="str">
        <f t="shared" si="7"/>
        <v/>
      </c>
      <c r="R29" s="99" t="str">
        <f t="shared" si="8"/>
        <v/>
      </c>
      <c r="S29" s="99" t="str">
        <f t="shared" si="9"/>
        <v/>
      </c>
      <c r="T29" s="99" t="str">
        <f t="shared" si="10"/>
        <v/>
      </c>
    </row>
    <row r="30" spans="2:24" ht="60" customHeight="1" x14ac:dyDescent="0.25">
      <c r="B30" s="54">
        <v>23</v>
      </c>
      <c r="C30" s="81" t="str">
        <f>IF(Pla!C30="","",Pla!C30)</f>
        <v/>
      </c>
      <c r="D30" s="105"/>
      <c r="E30" s="105"/>
      <c r="F30" s="105"/>
      <c r="G30" s="105"/>
      <c r="H30" s="105"/>
      <c r="I30" s="105"/>
      <c r="J30" s="106" t="str">
        <f t="shared" si="11"/>
        <v/>
      </c>
      <c r="K30" s="107" t="str">
        <f t="shared" si="1"/>
        <v/>
      </c>
      <c r="L30" s="99" t="str">
        <f t="shared" si="2"/>
        <v/>
      </c>
      <c r="M30" s="99" t="str">
        <f t="shared" si="3"/>
        <v/>
      </c>
      <c r="N30" s="99" t="str">
        <f t="shared" si="4"/>
        <v/>
      </c>
      <c r="O30" s="99" t="str">
        <f t="shared" si="5"/>
        <v/>
      </c>
      <c r="P30" s="99" t="str">
        <f t="shared" si="6"/>
        <v/>
      </c>
      <c r="Q30" s="99" t="str">
        <f t="shared" si="7"/>
        <v/>
      </c>
      <c r="R30" s="99" t="str">
        <f t="shared" si="8"/>
        <v/>
      </c>
      <c r="S30" s="99" t="str">
        <f t="shared" si="9"/>
        <v/>
      </c>
      <c r="T30" s="99" t="str">
        <f t="shared" si="10"/>
        <v/>
      </c>
    </row>
    <row r="31" spans="2:24" ht="60" customHeight="1" x14ac:dyDescent="0.25">
      <c r="B31" s="54">
        <v>24</v>
      </c>
      <c r="C31" s="81" t="str">
        <f>IF(Pla!C31="","",Pla!C31)</f>
        <v/>
      </c>
      <c r="D31" s="105"/>
      <c r="E31" s="105"/>
      <c r="F31" s="105"/>
      <c r="G31" s="105"/>
      <c r="H31" s="105"/>
      <c r="I31" s="105"/>
      <c r="J31" s="106" t="str">
        <f t="shared" si="11"/>
        <v/>
      </c>
      <c r="K31" s="107" t="str">
        <f t="shared" si="1"/>
        <v/>
      </c>
      <c r="L31" s="99" t="str">
        <f t="shared" si="2"/>
        <v/>
      </c>
      <c r="M31" s="99" t="str">
        <f t="shared" si="3"/>
        <v/>
      </c>
      <c r="N31" s="99" t="str">
        <f t="shared" si="4"/>
        <v/>
      </c>
      <c r="O31" s="99" t="str">
        <f t="shared" si="5"/>
        <v/>
      </c>
      <c r="P31" s="99" t="str">
        <f t="shared" si="6"/>
        <v/>
      </c>
      <c r="Q31" s="99" t="str">
        <f t="shared" si="7"/>
        <v/>
      </c>
      <c r="R31" s="99" t="str">
        <f t="shared" si="8"/>
        <v/>
      </c>
      <c r="S31" s="99" t="str">
        <f t="shared" si="9"/>
        <v/>
      </c>
      <c r="T31" s="99" t="str">
        <f t="shared" si="10"/>
        <v/>
      </c>
    </row>
    <row r="32" spans="2:24" ht="60" customHeight="1" x14ac:dyDescent="0.25">
      <c r="B32" s="54">
        <v>25</v>
      </c>
      <c r="C32" s="81" t="str">
        <f>IF(Pla!C32="","",Pla!C32)</f>
        <v/>
      </c>
      <c r="D32" s="105"/>
      <c r="E32" s="105"/>
      <c r="F32" s="105"/>
      <c r="G32" s="105"/>
      <c r="H32" s="105"/>
      <c r="I32" s="105"/>
      <c r="J32" s="106" t="str">
        <f t="shared" si="11"/>
        <v/>
      </c>
      <c r="K32" s="107" t="str">
        <f t="shared" si="1"/>
        <v/>
      </c>
      <c r="L32" s="99" t="str">
        <f t="shared" si="2"/>
        <v/>
      </c>
      <c r="M32" s="99" t="str">
        <f t="shared" si="3"/>
        <v/>
      </c>
      <c r="N32" s="99" t="str">
        <f t="shared" si="4"/>
        <v/>
      </c>
      <c r="O32" s="99" t="str">
        <f t="shared" si="5"/>
        <v/>
      </c>
      <c r="P32" s="99" t="str">
        <f t="shared" si="6"/>
        <v/>
      </c>
      <c r="Q32" s="99" t="str">
        <f t="shared" si="7"/>
        <v/>
      </c>
      <c r="R32" s="99" t="str">
        <f t="shared" si="8"/>
        <v/>
      </c>
      <c r="S32" s="99" t="str">
        <f t="shared" si="9"/>
        <v/>
      </c>
      <c r="T32" s="99" t="str">
        <f t="shared" si="10"/>
        <v/>
      </c>
    </row>
    <row r="33" spans="2:20" ht="60" customHeight="1" x14ac:dyDescent="0.25">
      <c r="B33" s="54">
        <v>26</v>
      </c>
      <c r="C33" s="81" t="str">
        <f>IF(Pla!C33="","",Pla!C33)</f>
        <v/>
      </c>
      <c r="D33" s="105"/>
      <c r="E33" s="105"/>
      <c r="F33" s="105"/>
      <c r="G33" s="105"/>
      <c r="H33" s="105"/>
      <c r="I33" s="105"/>
      <c r="J33" s="106" t="str">
        <f t="shared" si="11"/>
        <v/>
      </c>
      <c r="K33" s="107" t="str">
        <f t="shared" si="1"/>
        <v/>
      </c>
      <c r="L33" s="99" t="str">
        <f t="shared" si="2"/>
        <v/>
      </c>
      <c r="M33" s="99" t="str">
        <f t="shared" si="3"/>
        <v/>
      </c>
      <c r="N33" s="99" t="str">
        <f t="shared" si="4"/>
        <v/>
      </c>
      <c r="O33" s="99" t="str">
        <f t="shared" si="5"/>
        <v/>
      </c>
      <c r="P33" s="99" t="str">
        <f t="shared" si="6"/>
        <v/>
      </c>
      <c r="Q33" s="99" t="str">
        <f t="shared" si="7"/>
        <v/>
      </c>
      <c r="R33" s="99" t="str">
        <f t="shared" si="8"/>
        <v/>
      </c>
      <c r="S33" s="99" t="str">
        <f t="shared" si="9"/>
        <v/>
      </c>
      <c r="T33" s="99" t="str">
        <f t="shared" si="10"/>
        <v/>
      </c>
    </row>
    <row r="34" spans="2:20" ht="60" customHeight="1" x14ac:dyDescent="0.25">
      <c r="B34" s="54">
        <v>27</v>
      </c>
      <c r="C34" s="81" t="str">
        <f>IF(Pla!C34="","",Pla!C34)</f>
        <v/>
      </c>
      <c r="D34" s="105"/>
      <c r="E34" s="105"/>
      <c r="F34" s="105"/>
      <c r="G34" s="105"/>
      <c r="H34" s="105"/>
      <c r="I34" s="105"/>
      <c r="J34" s="106" t="str">
        <f t="shared" si="11"/>
        <v/>
      </c>
      <c r="K34" s="107" t="str">
        <f t="shared" si="1"/>
        <v/>
      </c>
      <c r="L34" s="99" t="str">
        <f t="shared" si="2"/>
        <v/>
      </c>
      <c r="M34" s="99" t="str">
        <f t="shared" si="3"/>
        <v/>
      </c>
      <c r="N34" s="99" t="str">
        <f t="shared" si="4"/>
        <v/>
      </c>
      <c r="O34" s="99" t="str">
        <f t="shared" si="5"/>
        <v/>
      </c>
      <c r="P34" s="99" t="str">
        <f t="shared" si="6"/>
        <v/>
      </c>
      <c r="Q34" s="99" t="str">
        <f t="shared" si="7"/>
        <v/>
      </c>
      <c r="R34" s="99" t="str">
        <f t="shared" si="8"/>
        <v/>
      </c>
      <c r="S34" s="99" t="str">
        <f t="shared" si="9"/>
        <v/>
      </c>
      <c r="T34" s="99" t="str">
        <f t="shared" si="10"/>
        <v/>
      </c>
    </row>
    <row r="35" spans="2:20" ht="60" customHeight="1" x14ac:dyDescent="0.25">
      <c r="B35" s="54">
        <v>28</v>
      </c>
      <c r="C35" s="81" t="str">
        <f>IF(Pla!C35="","",Pla!C35)</f>
        <v/>
      </c>
      <c r="D35" s="105"/>
      <c r="E35" s="105"/>
      <c r="F35" s="105"/>
      <c r="G35" s="105"/>
      <c r="H35" s="105"/>
      <c r="I35" s="105"/>
      <c r="J35" s="106" t="str">
        <f t="shared" si="11"/>
        <v/>
      </c>
      <c r="K35" s="107" t="str">
        <f t="shared" si="1"/>
        <v/>
      </c>
      <c r="L35" s="99" t="str">
        <f t="shared" si="2"/>
        <v/>
      </c>
      <c r="M35" s="99" t="str">
        <f t="shared" si="3"/>
        <v/>
      </c>
      <c r="N35" s="99" t="str">
        <f t="shared" si="4"/>
        <v/>
      </c>
      <c r="O35" s="99" t="str">
        <f t="shared" si="5"/>
        <v/>
      </c>
      <c r="P35" s="99" t="str">
        <f t="shared" si="6"/>
        <v/>
      </c>
      <c r="Q35" s="99" t="str">
        <f t="shared" si="7"/>
        <v/>
      </c>
      <c r="R35" s="99" t="str">
        <f t="shared" si="8"/>
        <v/>
      </c>
      <c r="S35" s="99" t="str">
        <f t="shared" si="9"/>
        <v/>
      </c>
      <c r="T35" s="99" t="str">
        <f t="shared" si="10"/>
        <v/>
      </c>
    </row>
    <row r="36" spans="2:20" ht="60" customHeight="1" x14ac:dyDescent="0.25">
      <c r="B36" s="54">
        <v>29</v>
      </c>
      <c r="C36" s="81" t="str">
        <f>IF(Pla!C36="","",Pla!C36)</f>
        <v/>
      </c>
      <c r="D36" s="105"/>
      <c r="E36" s="105"/>
      <c r="F36" s="105"/>
      <c r="G36" s="105"/>
      <c r="H36" s="105"/>
      <c r="I36" s="105"/>
      <c r="J36" s="106" t="str">
        <f t="shared" si="11"/>
        <v/>
      </c>
      <c r="K36" s="107" t="str">
        <f t="shared" si="1"/>
        <v/>
      </c>
      <c r="L36" s="99" t="str">
        <f t="shared" si="2"/>
        <v/>
      </c>
      <c r="M36" s="99" t="str">
        <f t="shared" si="3"/>
        <v/>
      </c>
      <c r="N36" s="99" t="str">
        <f t="shared" si="4"/>
        <v/>
      </c>
      <c r="O36" s="99" t="str">
        <f t="shared" si="5"/>
        <v/>
      </c>
      <c r="P36" s="99" t="str">
        <f t="shared" si="6"/>
        <v/>
      </c>
      <c r="Q36" s="99" t="str">
        <f t="shared" si="7"/>
        <v/>
      </c>
      <c r="R36" s="99" t="str">
        <f t="shared" si="8"/>
        <v/>
      </c>
      <c r="S36" s="99" t="str">
        <f t="shared" si="9"/>
        <v/>
      </c>
      <c r="T36" s="99" t="str">
        <f t="shared" si="10"/>
        <v/>
      </c>
    </row>
    <row r="37" spans="2:20" ht="60" customHeight="1" x14ac:dyDescent="0.25">
      <c r="B37" s="54">
        <v>30</v>
      </c>
      <c r="C37" s="81" t="str">
        <f>IF(Pla!C37="","",Pla!C37)</f>
        <v/>
      </c>
      <c r="D37" s="105"/>
      <c r="E37" s="105"/>
      <c r="F37" s="105"/>
      <c r="G37" s="105"/>
      <c r="H37" s="105"/>
      <c r="I37" s="105"/>
      <c r="J37" s="106" t="str">
        <f t="shared" si="11"/>
        <v/>
      </c>
      <c r="K37" s="107" t="str">
        <f t="shared" si="1"/>
        <v/>
      </c>
      <c r="L37" s="99" t="str">
        <f t="shared" si="2"/>
        <v/>
      </c>
      <c r="M37" s="99" t="str">
        <f t="shared" si="3"/>
        <v/>
      </c>
      <c r="N37" s="99" t="str">
        <f t="shared" si="4"/>
        <v/>
      </c>
      <c r="O37" s="99" t="str">
        <f t="shared" si="5"/>
        <v/>
      </c>
      <c r="P37" s="99" t="str">
        <f t="shared" si="6"/>
        <v/>
      </c>
      <c r="Q37" s="99" t="str">
        <f t="shared" si="7"/>
        <v/>
      </c>
      <c r="R37" s="99" t="str">
        <f t="shared" si="8"/>
        <v/>
      </c>
      <c r="S37" s="99" t="str">
        <f t="shared" si="9"/>
        <v/>
      </c>
      <c r="T37" s="99" t="str">
        <f t="shared" si="10"/>
        <v/>
      </c>
    </row>
    <row r="38" spans="2:20" ht="60" customHeight="1" x14ac:dyDescent="0.25">
      <c r="B38" s="54">
        <v>31</v>
      </c>
      <c r="C38" s="81" t="str">
        <f>IF(Pla!C38="","",Pla!C38)</f>
        <v/>
      </c>
      <c r="D38" s="105"/>
      <c r="E38" s="105"/>
      <c r="F38" s="105"/>
      <c r="G38" s="105"/>
      <c r="H38" s="105"/>
      <c r="I38" s="105"/>
      <c r="J38" s="106" t="str">
        <f t="shared" si="11"/>
        <v/>
      </c>
      <c r="K38" s="107" t="str">
        <f t="shared" si="1"/>
        <v/>
      </c>
      <c r="L38" s="99" t="str">
        <f t="shared" si="2"/>
        <v/>
      </c>
      <c r="M38" s="99" t="str">
        <f t="shared" si="3"/>
        <v/>
      </c>
      <c r="N38" s="99" t="str">
        <f t="shared" si="4"/>
        <v/>
      </c>
      <c r="O38" s="99" t="str">
        <f t="shared" si="5"/>
        <v/>
      </c>
      <c r="P38" s="99" t="str">
        <f t="shared" si="6"/>
        <v/>
      </c>
      <c r="Q38" s="99" t="str">
        <f t="shared" si="7"/>
        <v/>
      </c>
      <c r="R38" s="99" t="str">
        <f t="shared" si="8"/>
        <v/>
      </c>
      <c r="S38" s="99" t="str">
        <f t="shared" si="9"/>
        <v/>
      </c>
      <c r="T38" s="99" t="str">
        <f t="shared" si="10"/>
        <v/>
      </c>
    </row>
    <row r="39" spans="2:20" ht="60" customHeight="1" x14ac:dyDescent="0.25">
      <c r="B39" s="54">
        <v>32</v>
      </c>
      <c r="C39" s="81" t="str">
        <f>IF(Pla!C39="","",Pla!C39)</f>
        <v/>
      </c>
      <c r="D39" s="105"/>
      <c r="E39" s="105"/>
      <c r="F39" s="105"/>
      <c r="G39" s="105"/>
      <c r="H39" s="105"/>
      <c r="I39" s="105"/>
      <c r="J39" s="106" t="str">
        <f t="shared" si="11"/>
        <v/>
      </c>
      <c r="K39" s="107" t="str">
        <f t="shared" si="1"/>
        <v/>
      </c>
      <c r="L39" s="99" t="str">
        <f t="shared" si="2"/>
        <v/>
      </c>
      <c r="M39" s="99" t="str">
        <f t="shared" si="3"/>
        <v/>
      </c>
      <c r="N39" s="99" t="str">
        <f t="shared" si="4"/>
        <v/>
      </c>
      <c r="O39" s="99" t="str">
        <f t="shared" si="5"/>
        <v/>
      </c>
      <c r="P39" s="99" t="str">
        <f t="shared" si="6"/>
        <v/>
      </c>
      <c r="Q39" s="99" t="str">
        <f t="shared" si="7"/>
        <v/>
      </c>
      <c r="R39" s="99" t="str">
        <f t="shared" si="8"/>
        <v/>
      </c>
      <c r="S39" s="99" t="str">
        <f t="shared" si="9"/>
        <v/>
      </c>
      <c r="T39" s="99" t="str">
        <f t="shared" si="10"/>
        <v/>
      </c>
    </row>
    <row r="40" spans="2:20" ht="60" customHeight="1" x14ac:dyDescent="0.25">
      <c r="B40" s="54">
        <v>33</v>
      </c>
      <c r="C40" s="81" t="str">
        <f>IF(Pla!C40="","",Pla!C40)</f>
        <v/>
      </c>
      <c r="D40" s="105"/>
      <c r="E40" s="105"/>
      <c r="F40" s="105"/>
      <c r="G40" s="105"/>
      <c r="H40" s="105"/>
      <c r="I40" s="105"/>
      <c r="J40" s="106" t="str">
        <f t="shared" si="11"/>
        <v/>
      </c>
      <c r="K40" s="107" t="str">
        <f t="shared" si="1"/>
        <v/>
      </c>
      <c r="L40" s="99" t="str">
        <f t="shared" si="2"/>
        <v/>
      </c>
      <c r="M40" s="99" t="str">
        <f t="shared" si="3"/>
        <v/>
      </c>
      <c r="N40" s="99" t="str">
        <f t="shared" si="4"/>
        <v/>
      </c>
      <c r="O40" s="99" t="str">
        <f t="shared" si="5"/>
        <v/>
      </c>
      <c r="P40" s="99" t="str">
        <f t="shared" si="6"/>
        <v/>
      </c>
      <c r="Q40" s="99" t="str">
        <f t="shared" si="7"/>
        <v/>
      </c>
      <c r="R40" s="99" t="str">
        <f t="shared" si="8"/>
        <v/>
      </c>
      <c r="S40" s="99" t="str">
        <f t="shared" si="9"/>
        <v/>
      </c>
      <c r="T40" s="99" t="str">
        <f t="shared" si="10"/>
        <v/>
      </c>
    </row>
    <row r="41" spans="2:20" ht="60" customHeight="1" x14ac:dyDescent="0.25">
      <c r="B41" s="54">
        <v>34</v>
      </c>
      <c r="C41" s="81" t="str">
        <f>IF(Pla!C41="","",Pla!C41)</f>
        <v/>
      </c>
      <c r="D41" s="105"/>
      <c r="E41" s="105"/>
      <c r="F41" s="105"/>
      <c r="G41" s="105"/>
      <c r="H41" s="105"/>
      <c r="I41" s="105"/>
      <c r="J41" s="106" t="str">
        <f t="shared" si="11"/>
        <v/>
      </c>
      <c r="K41" s="107" t="str">
        <f t="shared" si="1"/>
        <v/>
      </c>
      <c r="L41" s="99" t="str">
        <f t="shared" si="2"/>
        <v/>
      </c>
      <c r="M41" s="99" t="str">
        <f t="shared" si="3"/>
        <v/>
      </c>
      <c r="N41" s="99" t="str">
        <f t="shared" si="4"/>
        <v/>
      </c>
      <c r="O41" s="99" t="str">
        <f t="shared" si="5"/>
        <v/>
      </c>
      <c r="P41" s="99" t="str">
        <f t="shared" si="6"/>
        <v/>
      </c>
      <c r="Q41" s="99" t="str">
        <f t="shared" si="7"/>
        <v/>
      </c>
      <c r="R41" s="99" t="str">
        <f t="shared" si="8"/>
        <v/>
      </c>
      <c r="S41" s="99" t="str">
        <f t="shared" si="9"/>
        <v/>
      </c>
      <c r="T41" s="99" t="str">
        <f t="shared" si="10"/>
        <v/>
      </c>
    </row>
    <row r="42" spans="2:20" ht="60" customHeight="1" x14ac:dyDescent="0.25">
      <c r="B42" s="54">
        <v>35</v>
      </c>
      <c r="C42" s="81" t="str">
        <f>IF(Pla!C42="","",Pla!C42)</f>
        <v/>
      </c>
      <c r="D42" s="105"/>
      <c r="E42" s="105"/>
      <c r="F42" s="105"/>
      <c r="G42" s="105"/>
      <c r="H42" s="105"/>
      <c r="I42" s="105"/>
      <c r="J42" s="106" t="str">
        <f t="shared" si="11"/>
        <v/>
      </c>
      <c r="K42" s="107" t="str">
        <f t="shared" si="1"/>
        <v/>
      </c>
      <c r="L42" s="99" t="str">
        <f t="shared" si="2"/>
        <v/>
      </c>
      <c r="M42" s="99" t="str">
        <f t="shared" si="3"/>
        <v/>
      </c>
      <c r="N42" s="99" t="str">
        <f t="shared" si="4"/>
        <v/>
      </c>
      <c r="O42" s="99" t="str">
        <f t="shared" si="5"/>
        <v/>
      </c>
      <c r="P42" s="99" t="str">
        <f t="shared" si="6"/>
        <v/>
      </c>
      <c r="Q42" s="99" t="str">
        <f t="shared" si="7"/>
        <v/>
      </c>
      <c r="R42" s="99" t="str">
        <f t="shared" si="8"/>
        <v/>
      </c>
      <c r="S42" s="99" t="str">
        <f t="shared" si="9"/>
        <v/>
      </c>
      <c r="T42" s="99" t="str">
        <f t="shared" si="10"/>
        <v/>
      </c>
    </row>
    <row r="43" spans="2:20" ht="60" customHeight="1" x14ac:dyDescent="0.25">
      <c r="B43" s="54">
        <v>36</v>
      </c>
      <c r="C43" s="81" t="str">
        <f>IF(Pla!C43="","",Pla!C43)</f>
        <v/>
      </c>
      <c r="D43" s="105"/>
      <c r="E43" s="105"/>
      <c r="F43" s="105"/>
      <c r="G43" s="105"/>
      <c r="H43" s="105"/>
      <c r="I43" s="105"/>
      <c r="J43" s="106" t="str">
        <f t="shared" si="11"/>
        <v/>
      </c>
      <c r="K43" s="107" t="str">
        <f t="shared" si="1"/>
        <v/>
      </c>
      <c r="L43" s="99" t="str">
        <f t="shared" si="2"/>
        <v/>
      </c>
      <c r="M43" s="99" t="str">
        <f t="shared" si="3"/>
        <v/>
      </c>
      <c r="N43" s="99" t="str">
        <f t="shared" si="4"/>
        <v/>
      </c>
      <c r="O43" s="99" t="str">
        <f t="shared" si="5"/>
        <v/>
      </c>
      <c r="P43" s="99" t="str">
        <f t="shared" si="6"/>
        <v/>
      </c>
      <c r="Q43" s="99" t="str">
        <f t="shared" si="7"/>
        <v/>
      </c>
      <c r="R43" s="99" t="str">
        <f t="shared" si="8"/>
        <v/>
      </c>
      <c r="S43" s="99" t="str">
        <f t="shared" si="9"/>
        <v/>
      </c>
      <c r="T43" s="99" t="str">
        <f t="shared" si="10"/>
        <v/>
      </c>
    </row>
    <row r="44" spans="2:20" ht="60" customHeight="1" x14ac:dyDescent="0.25">
      <c r="B44" s="54">
        <v>37</v>
      </c>
      <c r="C44" s="81" t="str">
        <f>IF(Pla!C44="","",Pla!C44)</f>
        <v/>
      </c>
      <c r="D44" s="105"/>
      <c r="E44" s="105"/>
      <c r="F44" s="105"/>
      <c r="G44" s="105"/>
      <c r="H44" s="105"/>
      <c r="I44" s="105"/>
      <c r="J44" s="106" t="str">
        <f t="shared" si="11"/>
        <v/>
      </c>
      <c r="K44" s="107" t="str">
        <f t="shared" si="1"/>
        <v/>
      </c>
      <c r="L44" s="99" t="str">
        <f t="shared" si="2"/>
        <v/>
      </c>
      <c r="M44" s="99" t="str">
        <f t="shared" si="3"/>
        <v/>
      </c>
      <c r="N44" s="99" t="str">
        <f t="shared" si="4"/>
        <v/>
      </c>
      <c r="O44" s="99" t="str">
        <f t="shared" si="5"/>
        <v/>
      </c>
      <c r="P44" s="99" t="str">
        <f t="shared" si="6"/>
        <v/>
      </c>
      <c r="Q44" s="99" t="str">
        <f t="shared" si="7"/>
        <v/>
      </c>
      <c r="R44" s="99" t="str">
        <f t="shared" si="8"/>
        <v/>
      </c>
      <c r="S44" s="99" t="str">
        <f t="shared" si="9"/>
        <v/>
      </c>
      <c r="T44" s="99" t="str">
        <f t="shared" si="10"/>
        <v/>
      </c>
    </row>
    <row r="45" spans="2:20" ht="60" customHeight="1" x14ac:dyDescent="0.25">
      <c r="B45" s="54">
        <v>38</v>
      </c>
      <c r="C45" s="81" t="str">
        <f>IF(Pla!C45="","",Pla!C45)</f>
        <v/>
      </c>
      <c r="D45" s="105"/>
      <c r="E45" s="105"/>
      <c r="F45" s="105"/>
      <c r="G45" s="105"/>
      <c r="H45" s="105"/>
      <c r="I45" s="105"/>
      <c r="J45" s="106" t="str">
        <f t="shared" si="11"/>
        <v/>
      </c>
      <c r="K45" s="107" t="str">
        <f t="shared" si="1"/>
        <v/>
      </c>
      <c r="L45" s="99" t="str">
        <f t="shared" si="2"/>
        <v/>
      </c>
      <c r="M45" s="99" t="str">
        <f t="shared" si="3"/>
        <v/>
      </c>
      <c r="N45" s="99" t="str">
        <f t="shared" si="4"/>
        <v/>
      </c>
      <c r="O45" s="99" t="str">
        <f t="shared" si="5"/>
        <v/>
      </c>
      <c r="P45" s="99" t="str">
        <f t="shared" si="6"/>
        <v/>
      </c>
      <c r="Q45" s="99" t="str">
        <f t="shared" si="7"/>
        <v/>
      </c>
      <c r="R45" s="99" t="str">
        <f t="shared" si="8"/>
        <v/>
      </c>
      <c r="S45" s="99" t="str">
        <f t="shared" si="9"/>
        <v/>
      </c>
      <c r="T45" s="99" t="str">
        <f t="shared" si="10"/>
        <v/>
      </c>
    </row>
    <row r="46" spans="2:20" ht="60" customHeight="1" x14ac:dyDescent="0.25">
      <c r="B46" s="54">
        <v>39</v>
      </c>
      <c r="C46" s="81" t="str">
        <f>IF(Pla!C46="","",Pla!C46)</f>
        <v/>
      </c>
      <c r="D46" s="105"/>
      <c r="E46" s="105"/>
      <c r="F46" s="105"/>
      <c r="G46" s="105"/>
      <c r="H46" s="105"/>
      <c r="I46" s="105"/>
      <c r="J46" s="106" t="str">
        <f t="shared" si="11"/>
        <v/>
      </c>
      <c r="K46" s="107" t="str">
        <f t="shared" si="1"/>
        <v/>
      </c>
      <c r="L46" s="99" t="str">
        <f t="shared" si="2"/>
        <v/>
      </c>
      <c r="M46" s="99" t="str">
        <f t="shared" si="3"/>
        <v/>
      </c>
      <c r="N46" s="99" t="str">
        <f t="shared" si="4"/>
        <v/>
      </c>
      <c r="O46" s="99" t="str">
        <f t="shared" si="5"/>
        <v/>
      </c>
      <c r="P46" s="99" t="str">
        <f t="shared" si="6"/>
        <v/>
      </c>
      <c r="Q46" s="99" t="str">
        <f t="shared" si="7"/>
        <v/>
      </c>
      <c r="R46" s="99" t="str">
        <f t="shared" si="8"/>
        <v/>
      </c>
      <c r="S46" s="99" t="str">
        <f t="shared" si="9"/>
        <v/>
      </c>
      <c r="T46" s="99" t="str">
        <f t="shared" si="10"/>
        <v/>
      </c>
    </row>
    <row r="47" spans="2:20" ht="60" customHeight="1" x14ac:dyDescent="0.25">
      <c r="B47" s="54">
        <v>40</v>
      </c>
      <c r="C47" s="81" t="str">
        <f>IF(Pla!C47="","",Pla!C47)</f>
        <v/>
      </c>
      <c r="D47" s="105"/>
      <c r="E47" s="105"/>
      <c r="F47" s="105"/>
      <c r="G47" s="105"/>
      <c r="H47" s="105"/>
      <c r="I47" s="105"/>
      <c r="J47" s="106" t="str">
        <f t="shared" si="11"/>
        <v/>
      </c>
      <c r="K47" s="107" t="str">
        <f t="shared" si="1"/>
        <v/>
      </c>
      <c r="L47" s="99" t="str">
        <f t="shared" si="2"/>
        <v/>
      </c>
      <c r="M47" s="99" t="str">
        <f t="shared" si="3"/>
        <v/>
      </c>
      <c r="N47" s="99" t="str">
        <f t="shared" si="4"/>
        <v/>
      </c>
      <c r="O47" s="99" t="str">
        <f t="shared" si="5"/>
        <v/>
      </c>
      <c r="P47" s="99" t="str">
        <f t="shared" si="6"/>
        <v/>
      </c>
      <c r="Q47" s="99" t="str">
        <f t="shared" si="7"/>
        <v/>
      </c>
      <c r="R47" s="99" t="str">
        <f t="shared" si="8"/>
        <v/>
      </c>
      <c r="S47" s="99" t="str">
        <f t="shared" si="9"/>
        <v/>
      </c>
      <c r="T47" s="99" t="str">
        <f t="shared" si="10"/>
        <v/>
      </c>
    </row>
    <row r="48" spans="2:20" ht="60" customHeight="1" x14ac:dyDescent="0.25">
      <c r="B48" s="54">
        <v>41</v>
      </c>
      <c r="C48" s="81" t="str">
        <f>IF(Pla!C48="","",Pla!C48)</f>
        <v/>
      </c>
      <c r="D48" s="105"/>
      <c r="E48" s="105"/>
      <c r="F48" s="105"/>
      <c r="G48" s="105"/>
      <c r="H48" s="105"/>
      <c r="I48" s="105"/>
      <c r="J48" s="106" t="str">
        <f t="shared" si="11"/>
        <v/>
      </c>
      <c r="K48" s="107" t="str">
        <f t="shared" si="1"/>
        <v/>
      </c>
      <c r="L48" s="99" t="str">
        <f t="shared" si="2"/>
        <v/>
      </c>
      <c r="M48" s="99" t="str">
        <f t="shared" si="3"/>
        <v/>
      </c>
      <c r="N48" s="99" t="str">
        <f t="shared" si="4"/>
        <v/>
      </c>
      <c r="O48" s="99" t="str">
        <f t="shared" si="5"/>
        <v/>
      </c>
      <c r="P48" s="99" t="str">
        <f t="shared" si="6"/>
        <v/>
      </c>
      <c r="Q48" s="99" t="str">
        <f t="shared" si="7"/>
        <v/>
      </c>
      <c r="R48" s="99" t="str">
        <f t="shared" si="8"/>
        <v/>
      </c>
      <c r="S48" s="99" t="str">
        <f t="shared" si="9"/>
        <v/>
      </c>
      <c r="T48" s="99" t="str">
        <f t="shared" si="10"/>
        <v/>
      </c>
    </row>
    <row r="49" spans="2:20" ht="60" customHeight="1" x14ac:dyDescent="0.25">
      <c r="B49" s="54">
        <v>42</v>
      </c>
      <c r="C49" s="81" t="str">
        <f>IF(Pla!C49="","",Pla!C49)</f>
        <v/>
      </c>
      <c r="D49" s="105"/>
      <c r="E49" s="105"/>
      <c r="F49" s="105"/>
      <c r="G49" s="105"/>
      <c r="H49" s="105"/>
      <c r="I49" s="105"/>
      <c r="J49" s="106" t="str">
        <f t="shared" si="11"/>
        <v/>
      </c>
      <c r="K49" s="107" t="str">
        <f t="shared" si="1"/>
        <v/>
      </c>
      <c r="L49" s="99" t="str">
        <f t="shared" si="2"/>
        <v/>
      </c>
      <c r="M49" s="99" t="str">
        <f t="shared" si="3"/>
        <v/>
      </c>
      <c r="N49" s="99" t="str">
        <f t="shared" si="4"/>
        <v/>
      </c>
      <c r="O49" s="99" t="str">
        <f t="shared" si="5"/>
        <v/>
      </c>
      <c r="P49" s="99" t="str">
        <f t="shared" si="6"/>
        <v/>
      </c>
      <c r="Q49" s="99" t="str">
        <f t="shared" si="7"/>
        <v/>
      </c>
      <c r="R49" s="99" t="str">
        <f t="shared" si="8"/>
        <v/>
      </c>
      <c r="S49" s="99" t="str">
        <f t="shared" si="9"/>
        <v/>
      </c>
      <c r="T49" s="99" t="str">
        <f t="shared" si="10"/>
        <v/>
      </c>
    </row>
    <row r="50" spans="2:20" ht="60" customHeight="1" x14ac:dyDescent="0.25">
      <c r="B50" s="54">
        <v>43</v>
      </c>
      <c r="C50" s="81" t="str">
        <f>IF(Pla!C50="","",Pla!C50)</f>
        <v/>
      </c>
      <c r="D50" s="105"/>
      <c r="E50" s="105"/>
      <c r="F50" s="105"/>
      <c r="G50" s="105"/>
      <c r="H50" s="105"/>
      <c r="I50" s="105"/>
      <c r="J50" s="106" t="str">
        <f t="shared" si="11"/>
        <v/>
      </c>
      <c r="K50" s="107" t="str">
        <f t="shared" si="1"/>
        <v/>
      </c>
      <c r="L50" s="99" t="str">
        <f t="shared" si="2"/>
        <v/>
      </c>
      <c r="M50" s="99" t="str">
        <f t="shared" si="3"/>
        <v/>
      </c>
      <c r="N50" s="99" t="str">
        <f t="shared" si="4"/>
        <v/>
      </c>
      <c r="O50" s="99" t="str">
        <f t="shared" si="5"/>
        <v/>
      </c>
      <c r="P50" s="99" t="str">
        <f t="shared" si="6"/>
        <v/>
      </c>
      <c r="Q50" s="99" t="str">
        <f t="shared" si="7"/>
        <v/>
      </c>
      <c r="R50" s="99" t="str">
        <f t="shared" si="8"/>
        <v/>
      </c>
      <c r="S50" s="99" t="str">
        <f t="shared" si="9"/>
        <v/>
      </c>
      <c r="T50" s="99" t="str">
        <f t="shared" si="10"/>
        <v/>
      </c>
    </row>
    <row r="51" spans="2:20" ht="60" customHeight="1" x14ac:dyDescent="0.25">
      <c r="B51" s="54">
        <v>44</v>
      </c>
      <c r="C51" s="81" t="str">
        <f>IF(Pla!C51="","",Pla!C51)</f>
        <v/>
      </c>
      <c r="D51" s="105"/>
      <c r="E51" s="105"/>
      <c r="F51" s="105"/>
      <c r="G51" s="105"/>
      <c r="H51" s="105"/>
      <c r="I51" s="105"/>
      <c r="J51" s="106" t="str">
        <f t="shared" si="11"/>
        <v/>
      </c>
      <c r="K51" s="107" t="str">
        <f t="shared" si="1"/>
        <v/>
      </c>
      <c r="L51" s="99" t="str">
        <f t="shared" si="2"/>
        <v/>
      </c>
      <c r="M51" s="99" t="str">
        <f t="shared" si="3"/>
        <v/>
      </c>
      <c r="N51" s="99" t="str">
        <f t="shared" si="4"/>
        <v/>
      </c>
      <c r="O51" s="99" t="str">
        <f t="shared" si="5"/>
        <v/>
      </c>
      <c r="P51" s="99" t="str">
        <f t="shared" si="6"/>
        <v/>
      </c>
      <c r="Q51" s="99" t="str">
        <f t="shared" si="7"/>
        <v/>
      </c>
      <c r="R51" s="99" t="str">
        <f t="shared" si="8"/>
        <v/>
      </c>
      <c r="S51" s="99" t="str">
        <f t="shared" si="9"/>
        <v/>
      </c>
      <c r="T51" s="99" t="str">
        <f t="shared" si="10"/>
        <v/>
      </c>
    </row>
    <row r="52" spans="2:20" ht="60" customHeight="1" x14ac:dyDescent="0.25">
      <c r="B52" s="54">
        <v>45</v>
      </c>
      <c r="C52" s="81" t="str">
        <f>IF(Pla!C52="","",Pla!C52)</f>
        <v/>
      </c>
      <c r="D52" s="105"/>
      <c r="E52" s="105"/>
      <c r="F52" s="105"/>
      <c r="G52" s="105"/>
      <c r="H52" s="105"/>
      <c r="I52" s="105"/>
      <c r="J52" s="106" t="str">
        <f t="shared" si="11"/>
        <v/>
      </c>
      <c r="K52" s="107" t="str">
        <f t="shared" si="1"/>
        <v/>
      </c>
      <c r="L52" s="99" t="str">
        <f t="shared" si="2"/>
        <v/>
      </c>
      <c r="M52" s="99" t="str">
        <f t="shared" si="3"/>
        <v/>
      </c>
      <c r="N52" s="99" t="str">
        <f t="shared" si="4"/>
        <v/>
      </c>
      <c r="O52" s="99" t="str">
        <f t="shared" si="5"/>
        <v/>
      </c>
      <c r="P52" s="99" t="str">
        <f t="shared" si="6"/>
        <v/>
      </c>
      <c r="Q52" s="99" t="str">
        <f t="shared" si="7"/>
        <v/>
      </c>
      <c r="R52" s="99" t="str">
        <f t="shared" si="8"/>
        <v/>
      </c>
      <c r="S52" s="99" t="str">
        <f t="shared" si="9"/>
        <v/>
      </c>
      <c r="T52" s="99" t="str">
        <f t="shared" si="10"/>
        <v/>
      </c>
    </row>
    <row r="53" spans="2:20" ht="60" customHeight="1" x14ac:dyDescent="0.25">
      <c r="B53" s="54">
        <v>46</v>
      </c>
      <c r="C53" s="81" t="str">
        <f>IF(Pla!C53="","",Pla!C53)</f>
        <v/>
      </c>
      <c r="D53" s="105"/>
      <c r="E53" s="105"/>
      <c r="F53" s="105"/>
      <c r="G53" s="105"/>
      <c r="H53" s="105"/>
      <c r="I53" s="105"/>
      <c r="J53" s="106" t="str">
        <f t="shared" si="11"/>
        <v/>
      </c>
      <c r="K53" s="107" t="str">
        <f t="shared" si="1"/>
        <v/>
      </c>
      <c r="L53" s="99" t="str">
        <f t="shared" si="2"/>
        <v/>
      </c>
      <c r="M53" s="99" t="str">
        <f t="shared" si="3"/>
        <v/>
      </c>
      <c r="N53" s="99" t="str">
        <f t="shared" si="4"/>
        <v/>
      </c>
      <c r="O53" s="99" t="str">
        <f t="shared" si="5"/>
        <v/>
      </c>
      <c r="P53" s="99" t="str">
        <f t="shared" si="6"/>
        <v/>
      </c>
      <c r="Q53" s="99" t="str">
        <f t="shared" si="7"/>
        <v/>
      </c>
      <c r="R53" s="99" t="str">
        <f t="shared" si="8"/>
        <v/>
      </c>
      <c r="S53" s="99" t="str">
        <f t="shared" si="9"/>
        <v/>
      </c>
      <c r="T53" s="99" t="str">
        <f t="shared" si="10"/>
        <v/>
      </c>
    </row>
    <row r="54" spans="2:20" ht="60" customHeight="1" x14ac:dyDescent="0.25">
      <c r="B54" s="54">
        <v>47</v>
      </c>
      <c r="C54" s="81" t="str">
        <f>IF(Pla!C54="","",Pla!C54)</f>
        <v/>
      </c>
      <c r="D54" s="105"/>
      <c r="E54" s="105"/>
      <c r="F54" s="105"/>
      <c r="G54" s="105"/>
      <c r="H54" s="105"/>
      <c r="I54" s="105"/>
      <c r="J54" s="106" t="str">
        <f t="shared" si="11"/>
        <v/>
      </c>
      <c r="K54" s="107" t="str">
        <f t="shared" si="1"/>
        <v/>
      </c>
      <c r="L54" s="99" t="str">
        <f t="shared" si="2"/>
        <v/>
      </c>
      <c r="M54" s="99" t="str">
        <f t="shared" si="3"/>
        <v/>
      </c>
      <c r="N54" s="99" t="str">
        <f t="shared" si="4"/>
        <v/>
      </c>
      <c r="O54" s="99" t="str">
        <f t="shared" si="5"/>
        <v/>
      </c>
      <c r="P54" s="99" t="str">
        <f t="shared" si="6"/>
        <v/>
      </c>
      <c r="Q54" s="99" t="str">
        <f t="shared" si="7"/>
        <v/>
      </c>
      <c r="R54" s="99" t="str">
        <f t="shared" si="8"/>
        <v/>
      </c>
      <c r="S54" s="99" t="str">
        <f t="shared" si="9"/>
        <v/>
      </c>
      <c r="T54" s="99" t="str">
        <f t="shared" si="10"/>
        <v/>
      </c>
    </row>
    <row r="55" spans="2:20" ht="60" customHeight="1" x14ac:dyDescent="0.25">
      <c r="B55" s="54">
        <v>48</v>
      </c>
      <c r="C55" s="81" t="str">
        <f>IF(Pla!C55="","",Pla!C55)</f>
        <v/>
      </c>
      <c r="D55" s="105"/>
      <c r="E55" s="105"/>
      <c r="F55" s="105"/>
      <c r="G55" s="105"/>
      <c r="H55" s="105"/>
      <c r="I55" s="105"/>
      <c r="J55" s="106" t="str">
        <f t="shared" si="11"/>
        <v/>
      </c>
      <c r="K55" s="107" t="str">
        <f t="shared" si="1"/>
        <v/>
      </c>
      <c r="L55" s="99" t="str">
        <f t="shared" si="2"/>
        <v/>
      </c>
      <c r="M55" s="99" t="str">
        <f t="shared" si="3"/>
        <v/>
      </c>
      <c r="N55" s="99" t="str">
        <f t="shared" si="4"/>
        <v/>
      </c>
      <c r="O55" s="99" t="str">
        <f t="shared" si="5"/>
        <v/>
      </c>
      <c r="P55" s="99" t="str">
        <f t="shared" si="6"/>
        <v/>
      </c>
      <c r="Q55" s="99" t="str">
        <f t="shared" si="7"/>
        <v/>
      </c>
      <c r="R55" s="99" t="str">
        <f t="shared" si="8"/>
        <v/>
      </c>
      <c r="S55" s="99" t="str">
        <f t="shared" si="9"/>
        <v/>
      </c>
      <c r="T55" s="99" t="str">
        <f t="shared" si="10"/>
        <v/>
      </c>
    </row>
    <row r="56" spans="2:20" ht="60" customHeight="1" x14ac:dyDescent="0.25">
      <c r="B56" s="54">
        <v>49</v>
      </c>
      <c r="C56" s="81" t="str">
        <f>IF(Pla!C56="","",Pla!C56)</f>
        <v/>
      </c>
      <c r="D56" s="105"/>
      <c r="E56" s="105"/>
      <c r="F56" s="105"/>
      <c r="G56" s="105"/>
      <c r="H56" s="105"/>
      <c r="I56" s="105"/>
      <c r="J56" s="106" t="str">
        <f t="shared" si="11"/>
        <v/>
      </c>
      <c r="K56" s="107" t="str">
        <f t="shared" si="1"/>
        <v/>
      </c>
      <c r="L56" s="99" t="str">
        <f t="shared" si="2"/>
        <v/>
      </c>
      <c r="M56" s="99" t="str">
        <f t="shared" si="3"/>
        <v/>
      </c>
      <c r="N56" s="99" t="str">
        <f t="shared" si="4"/>
        <v/>
      </c>
      <c r="O56" s="99" t="str">
        <f t="shared" si="5"/>
        <v/>
      </c>
      <c r="P56" s="99" t="str">
        <f t="shared" si="6"/>
        <v/>
      </c>
      <c r="Q56" s="99" t="str">
        <f t="shared" si="7"/>
        <v/>
      </c>
      <c r="R56" s="99" t="str">
        <f t="shared" si="8"/>
        <v/>
      </c>
      <c r="S56" s="99" t="str">
        <f t="shared" si="9"/>
        <v/>
      </c>
      <c r="T56" s="99" t="str">
        <f t="shared" si="10"/>
        <v/>
      </c>
    </row>
    <row r="57" spans="2:20" ht="60" customHeight="1" x14ac:dyDescent="0.25">
      <c r="B57" s="54">
        <v>50</v>
      </c>
      <c r="C57" s="81" t="str">
        <f>IF(Pla!C57="","",Pla!C57)</f>
        <v/>
      </c>
      <c r="D57" s="105"/>
      <c r="E57" s="105"/>
      <c r="F57" s="105"/>
      <c r="G57" s="105"/>
      <c r="H57" s="105"/>
      <c r="I57" s="105"/>
      <c r="J57" s="106" t="str">
        <f t="shared" si="11"/>
        <v/>
      </c>
      <c r="K57" s="107" t="str">
        <f t="shared" si="1"/>
        <v/>
      </c>
      <c r="L57" s="99" t="str">
        <f t="shared" si="2"/>
        <v/>
      </c>
      <c r="M57" s="99" t="str">
        <f t="shared" si="3"/>
        <v/>
      </c>
      <c r="N57" s="99" t="str">
        <f t="shared" si="4"/>
        <v/>
      </c>
      <c r="O57" s="99" t="str">
        <f t="shared" si="5"/>
        <v/>
      </c>
      <c r="P57" s="99" t="str">
        <f t="shared" si="6"/>
        <v/>
      </c>
      <c r="Q57" s="99" t="str">
        <f t="shared" si="7"/>
        <v/>
      </c>
      <c r="R57" s="99" t="str">
        <f t="shared" si="8"/>
        <v/>
      </c>
      <c r="S57" s="99" t="str">
        <f t="shared" si="9"/>
        <v/>
      </c>
      <c r="T57" s="99" t="str">
        <f t="shared" si="10"/>
        <v/>
      </c>
    </row>
    <row r="58" spans="2:20" x14ac:dyDescent="0.25">
      <c r="B58" s="109" t="s">
        <v>159</v>
      </c>
      <c r="C58" s="28" t="s">
        <v>159</v>
      </c>
      <c r="D58" s="110" t="s">
        <v>159</v>
      </c>
      <c r="E58" s="110" t="s">
        <v>159</v>
      </c>
      <c r="F58" s="110" t="s">
        <v>159</v>
      </c>
      <c r="G58" s="110" t="s">
        <v>159</v>
      </c>
      <c r="H58" s="110" t="s">
        <v>159</v>
      </c>
      <c r="I58" s="110" t="s">
        <v>159</v>
      </c>
      <c r="J58" s="110" t="s">
        <v>159</v>
      </c>
      <c r="K58" s="110" t="s">
        <v>159</v>
      </c>
    </row>
  </sheetData>
  <sheetProtection password="9004" sheet="1" objects="1" scenarios="1"/>
  <mergeCells count="6">
    <mergeCell ref="K6:K7"/>
    <mergeCell ref="B6:B7"/>
    <mergeCell ref="C6:C7"/>
    <mergeCell ref="D6:F6"/>
    <mergeCell ref="G6:I6"/>
    <mergeCell ref="J6:J7"/>
  </mergeCells>
  <conditionalFormatting sqref="K8:K57">
    <cfRule type="containsText" dxfId="22" priority="1" operator="containsText" text="Revisar">
      <formula>NOT(ISERROR(SEARCH("Revisar",K8)))</formula>
    </cfRule>
    <cfRule type="containsText" dxfId="21" priority="2" operator="containsText" text="Inviável">
      <formula>NOT(ISERROR(SEARCH("Inviável",K8)))</formula>
    </cfRule>
    <cfRule type="containsText" dxfId="20" priority="3" operator="containsText" text="Viável">
      <formula>NOT(ISERROR(SEARCH("Viável",K8)))</formula>
    </cfRule>
  </conditionalFormatting>
  <dataValidations count="6">
    <dataValidation type="list" allowBlank="1" showInputMessage="1" showErrorMessage="1" sqref="D8:D57">
      <formula1>$X$8:$X$12</formula1>
    </dataValidation>
    <dataValidation type="list" allowBlank="1" showInputMessage="1" showErrorMessage="1" sqref="E8:E57">
      <formula1>$Z$8:$Z$12</formula1>
    </dataValidation>
    <dataValidation type="list" allowBlank="1" showInputMessage="1" showErrorMessage="1" sqref="F8:F57">
      <formula1>$AB$8:$AB$12</formula1>
    </dataValidation>
    <dataValidation type="list" allowBlank="1" showInputMessage="1" showErrorMessage="1" sqref="G8:G57">
      <formula1>$AD$8:$AD$12</formula1>
    </dataValidation>
    <dataValidation type="list" allowBlank="1" showInputMessage="1" showErrorMessage="1" sqref="H8:H57">
      <formula1>$AF$8:$AF$12</formula1>
    </dataValidation>
    <dataValidation type="list" allowBlank="1" showInputMessage="1" showErrorMessage="1" sqref="I8:I57">
      <formula1>$AH$8:$AH$12</formula1>
    </dataValidation>
  </dataValidations>
  <pageMargins left="0.23622047244094491" right="0.23622047244094491" top="0.74803149606299213" bottom="0.74803149606299213" header="0.31496062992125984" footer="0.31496062992125984"/>
  <pageSetup paperSize="9" scale="80" fitToHeight="100" orientation="landscape" r:id="rId1"/>
  <headerFooter>
    <oddHeader>&amp;CANÁLISE DE VIABILIDADE DO PLANO DE AÇÃO</oddHeader>
    <oddFooter>&amp;LImpresso em &amp;D as &amp;T&amp;RPágina &amp;P de &amp;N páginas</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AN130"/>
  <sheetViews>
    <sheetView showGridLines="0" zoomScaleNormal="100" workbookViewId="0">
      <selection activeCell="C5" sqref="C5"/>
    </sheetView>
  </sheetViews>
  <sheetFormatPr defaultRowHeight="15" x14ac:dyDescent="0.25"/>
  <cols>
    <col min="1" max="1" width="3.85546875" style="24" customWidth="1"/>
    <col min="2" max="2" width="30.7109375" style="24" customWidth="1"/>
    <col min="3" max="4" width="28.28515625" style="24" customWidth="1"/>
    <col min="5" max="5" width="17.5703125" style="24" customWidth="1"/>
    <col min="6" max="6" width="29.140625" style="24" customWidth="1"/>
    <col min="7" max="7" width="27.5703125" style="24" customWidth="1"/>
    <col min="8" max="8" width="4.85546875" style="160" hidden="1" customWidth="1"/>
    <col min="9" max="9" width="12" style="160" hidden="1" customWidth="1"/>
    <col min="10" max="10" width="11.28515625" style="122" hidden="1" customWidth="1"/>
    <col min="11" max="11" width="8.140625" style="160" hidden="1" customWidth="1"/>
    <col min="12" max="12" width="62.5703125" style="160" hidden="1" customWidth="1"/>
    <col min="13" max="13" width="7.140625" style="77" hidden="1" customWidth="1"/>
    <col min="14" max="14" width="15.7109375" style="77" hidden="1" customWidth="1"/>
    <col min="15" max="40" width="9.140625" style="77"/>
    <col min="41" max="16384" width="9.140625" style="24"/>
  </cols>
  <sheetData>
    <row r="1" spans="1:40"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1:40"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1:40" s="18" customFormat="1" ht="15" customHeight="1" x14ac:dyDescent="0.25">
      <c r="H3" s="122"/>
      <c r="I3" s="122"/>
      <c r="J3" s="122"/>
      <c r="K3" s="122"/>
      <c r="L3" s="12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row>
    <row r="4" spans="1:40" s="18" customFormat="1" ht="20.100000000000001" customHeight="1" x14ac:dyDescent="0.35">
      <c r="B4" s="65" t="s">
        <v>202</v>
      </c>
      <c r="C4" s="42"/>
      <c r="D4" s="42"/>
      <c r="E4" s="42"/>
      <c r="F4" s="42"/>
      <c r="G4" s="42"/>
      <c r="H4" s="42"/>
      <c r="I4" s="42"/>
      <c r="J4" s="42"/>
      <c r="K4" s="42"/>
      <c r="L4" s="42"/>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row>
    <row r="5" spans="1:40" s="18" customFormat="1" ht="15" customHeight="1" thickBot="1" x14ac:dyDescent="0.3">
      <c r="D5" s="123"/>
      <c r="F5" s="123"/>
      <c r="H5" s="122"/>
      <c r="I5" s="122"/>
      <c r="J5" s="122"/>
      <c r="K5" s="122"/>
      <c r="L5" s="122"/>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row>
    <row r="6" spans="1:40" s="18" customFormat="1" ht="21.6" customHeight="1" thickTop="1" x14ac:dyDescent="0.25">
      <c r="B6" s="124" t="str">
        <f>"A maioria de seus problemas são de "&amp;$J$15</f>
        <v>A maioria de seus problemas são de Nível - 5</v>
      </c>
      <c r="C6" s="125"/>
      <c r="D6" s="126" t="str">
        <f>$J$14</f>
        <v>Dano gravíssimo, ação imediata e vai piorar rapidamente</v>
      </c>
      <c r="E6" s="125"/>
      <c r="F6" s="125"/>
      <c r="G6" s="127"/>
      <c r="H6" s="122"/>
      <c r="I6" s="122"/>
      <c r="J6" s="122"/>
      <c r="K6" s="122"/>
      <c r="L6" s="122"/>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row>
    <row r="7" spans="1:40" s="18" customFormat="1" ht="21.6" customHeight="1" x14ac:dyDescent="0.25">
      <c r="B7" s="128"/>
      <c r="C7" s="129"/>
      <c r="D7" s="130"/>
      <c r="E7" s="129"/>
      <c r="F7" s="129"/>
      <c r="G7" s="131"/>
      <c r="H7" s="132"/>
      <c r="I7" s="122"/>
      <c r="J7" s="122"/>
      <c r="K7" s="122"/>
      <c r="L7" s="122"/>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row>
    <row r="8" spans="1:40" s="18" customFormat="1" ht="21.6" customHeight="1" thickBot="1" x14ac:dyDescent="0.3">
      <c r="B8" s="133"/>
      <c r="C8" s="129"/>
      <c r="D8" s="134"/>
      <c r="E8" s="135"/>
      <c r="F8" s="135"/>
      <c r="G8" s="136"/>
      <c r="H8" s="132"/>
      <c r="I8" s="122"/>
      <c r="J8" s="122"/>
      <c r="K8" s="122"/>
      <c r="L8" s="12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row>
    <row r="9" spans="1:40" s="18" customFormat="1" ht="15" customHeight="1" thickTop="1" x14ac:dyDescent="0.25">
      <c r="B9" s="137" t="str">
        <f>"Porcentagem dos problemas por "&amp;$J$15</f>
        <v>Porcentagem dos problemas por Nível - 5</v>
      </c>
      <c r="C9" s="138" t="str">
        <f>VLOOKUP($J$15,$K$16:$M$20,3,FALSE)</f>
        <v>66,67%</v>
      </c>
      <c r="D9" s="24"/>
      <c r="E9" s="139"/>
      <c r="F9" s="140"/>
      <c r="G9" s="141"/>
      <c r="H9" s="122"/>
      <c r="I9" s="122"/>
      <c r="J9" s="122"/>
      <c r="K9" s="122"/>
      <c r="L9" s="122"/>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row>
    <row r="10" spans="1:40" s="18" customFormat="1" ht="120" customHeight="1" thickBot="1" x14ac:dyDescent="0.3">
      <c r="B10" s="142"/>
      <c r="C10" s="143"/>
      <c r="D10" s="24"/>
      <c r="E10" s="144"/>
      <c r="F10" s="145"/>
      <c r="G10" s="141"/>
      <c r="H10" s="122"/>
      <c r="I10" s="122"/>
      <c r="J10" s="122"/>
      <c r="K10" s="122"/>
      <c r="L10" s="12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1:40" s="18" customFormat="1" ht="21.6" customHeight="1" thickBot="1" x14ac:dyDescent="0.3">
      <c r="B11" s="146">
        <f>C9*100</f>
        <v>66.67</v>
      </c>
      <c r="C11" s="45">
        <f>IF(B11&lt;20,1,IF(B11&lt;40,2,IF(B11&lt;60,3,IF(B11&lt;80,4,IF(B11&lt;100,5,"")))))</f>
        <v>4</v>
      </c>
      <c r="E11" s="24"/>
      <c r="F11" s="24"/>
      <c r="G11" s="24"/>
      <c r="H11" s="122"/>
      <c r="I11" s="122"/>
      <c r="J11" s="122"/>
      <c r="K11" s="122"/>
      <c r="L11" s="122"/>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1:40" s="18" customFormat="1" ht="21.6" customHeight="1" thickTop="1" x14ac:dyDescent="0.25">
      <c r="B12" s="147" t="s">
        <v>51</v>
      </c>
      <c r="C12" s="147" t="s">
        <v>49</v>
      </c>
      <c r="D12" s="147" t="s">
        <v>53</v>
      </c>
      <c r="E12" s="148" t="s">
        <v>52</v>
      </c>
      <c r="F12" s="149"/>
      <c r="G12" s="150"/>
      <c r="H12" s="122"/>
      <c r="I12" s="122"/>
      <c r="J12" s="122"/>
      <c r="K12" s="122"/>
      <c r="L12" s="12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1:40" s="18" customFormat="1" ht="21.6" customHeight="1" thickBot="1" x14ac:dyDescent="0.3">
      <c r="B13" s="151"/>
      <c r="C13" s="151"/>
      <c r="D13" s="151"/>
      <c r="E13" s="152"/>
      <c r="F13" s="153"/>
      <c r="G13" s="154"/>
      <c r="H13" s="122"/>
      <c r="I13" s="122"/>
      <c r="J13" s="122"/>
      <c r="K13" s="122"/>
      <c r="L13" s="122"/>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1:40" s="161" customFormat="1" ht="30" customHeight="1" thickTop="1" x14ac:dyDescent="0.25">
      <c r="A14" s="24"/>
      <c r="B14" s="147" t="s">
        <v>35</v>
      </c>
      <c r="C14" s="155">
        <f>Gra!AE8</f>
        <v>1.0000009999999999</v>
      </c>
      <c r="D14" s="156">
        <f>VLOOKUP(B14,Gra!$AD$8:$AF$12,3,FALSE)</f>
        <v>0.49999675002437483</v>
      </c>
      <c r="E14" s="157" t="s">
        <v>36</v>
      </c>
      <c r="F14" s="158"/>
      <c r="G14" s="159"/>
      <c r="H14" s="122"/>
      <c r="I14" s="160"/>
      <c r="J14" s="160" t="str">
        <f>VLOOKUP($J$15,$K$16:$L$20,2,FALSE)</f>
        <v>Dano gravíssimo, ação imediata e vai piorar rapidamente</v>
      </c>
      <c r="K14" s="160"/>
      <c r="L14" s="160"/>
      <c r="M14" s="77"/>
      <c r="N14" s="77"/>
      <c r="O14" s="18"/>
      <c r="P14" s="18"/>
      <c r="Q14" s="18"/>
      <c r="R14" s="18"/>
      <c r="S14" s="18"/>
      <c r="T14" s="77"/>
      <c r="U14" s="77"/>
      <c r="V14" s="77"/>
      <c r="W14" s="77"/>
      <c r="X14" s="77"/>
      <c r="Y14" s="77"/>
      <c r="Z14" s="77"/>
      <c r="AA14" s="77"/>
      <c r="AB14" s="77"/>
      <c r="AC14" s="77"/>
      <c r="AD14" s="77"/>
      <c r="AE14" s="77"/>
      <c r="AF14" s="77"/>
      <c r="AG14" s="77"/>
      <c r="AH14" s="77"/>
      <c r="AI14" s="77"/>
      <c r="AJ14" s="77"/>
      <c r="AK14" s="77"/>
      <c r="AL14" s="77"/>
      <c r="AM14" s="77"/>
      <c r="AN14" s="77"/>
    </row>
    <row r="15" spans="1:40" s="161" customFormat="1" ht="30" customHeight="1" thickBot="1" x14ac:dyDescent="0.3">
      <c r="A15" s="24"/>
      <c r="B15" s="151"/>
      <c r="C15" s="162"/>
      <c r="D15" s="163"/>
      <c r="E15" s="164"/>
      <c r="F15" s="165"/>
      <c r="G15" s="166"/>
      <c r="H15" s="122"/>
      <c r="I15" s="160"/>
      <c r="J15" s="160" t="str">
        <f>VLOOKUP(LARGE($J$16:$J$20,1),$J$16:$L$20,2,FALSE)</f>
        <v>Nível - 5</v>
      </c>
      <c r="K15" s="160"/>
      <c r="L15" s="160"/>
      <c r="M15" s="77"/>
      <c r="N15" s="77"/>
      <c r="T15" s="77"/>
      <c r="U15" s="77"/>
      <c r="V15" s="77"/>
      <c r="W15" s="77"/>
      <c r="X15" s="77"/>
      <c r="Y15" s="77"/>
      <c r="Z15" s="77"/>
      <c r="AA15" s="77"/>
      <c r="AB15" s="77"/>
      <c r="AC15" s="77"/>
      <c r="AD15" s="77"/>
      <c r="AE15" s="77"/>
      <c r="AF15" s="77"/>
      <c r="AG15" s="77"/>
      <c r="AH15" s="77"/>
      <c r="AI15" s="77"/>
      <c r="AJ15" s="77"/>
      <c r="AK15" s="77"/>
      <c r="AL15" s="77"/>
      <c r="AM15" s="77"/>
      <c r="AN15" s="77"/>
    </row>
    <row r="16" spans="1:40" s="161" customFormat="1" ht="30" customHeight="1" thickTop="1" x14ac:dyDescent="0.25">
      <c r="A16" s="24"/>
      <c r="B16" s="147" t="s">
        <v>37</v>
      </c>
      <c r="C16" s="155">
        <f>Gra!AE9</f>
        <v>1.9999999999999999E-6</v>
      </c>
      <c r="D16" s="156">
        <f>VLOOKUP(B16,Gra!$AD$8:$AF$12,3,FALSE)</f>
        <v>9.9999250005624962E-7</v>
      </c>
      <c r="E16" s="157" t="s">
        <v>38</v>
      </c>
      <c r="F16" s="158"/>
      <c r="G16" s="159"/>
      <c r="H16" s="167">
        <f>I16/$I$21*100</f>
        <v>33.333044447237008</v>
      </c>
      <c r="I16" s="160">
        <f>J16*100%</f>
        <v>1.0000009999999999</v>
      </c>
      <c r="J16" s="168">
        <f>C14</f>
        <v>1.0000009999999999</v>
      </c>
      <c r="K16" s="160" t="s">
        <v>35</v>
      </c>
      <c r="L16" s="160" t="s">
        <v>36</v>
      </c>
      <c r="M16" s="77" t="str">
        <f>ROUND(H16,2)&amp;"%"</f>
        <v>33,33%</v>
      </c>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row>
    <row r="17" spans="1:40" s="161" customFormat="1" ht="30" customHeight="1" thickBot="1" x14ac:dyDescent="0.3">
      <c r="A17" s="24"/>
      <c r="B17" s="151"/>
      <c r="C17" s="162"/>
      <c r="D17" s="163"/>
      <c r="E17" s="164"/>
      <c r="F17" s="165"/>
      <c r="G17" s="166"/>
      <c r="H17" s="167">
        <f>I17/$I$21*100</f>
        <v>1.333320444569036E-4</v>
      </c>
      <c r="I17" s="160">
        <f>J17/50%</f>
        <v>3.9999999999999998E-6</v>
      </c>
      <c r="J17" s="168">
        <f>C16</f>
        <v>1.9999999999999999E-6</v>
      </c>
      <c r="K17" s="160" t="s">
        <v>37</v>
      </c>
      <c r="L17" s="160" t="s">
        <v>50</v>
      </c>
      <c r="M17" s="77" t="str">
        <f>ROUND(H17,2)&amp;"%"</f>
        <v>0%</v>
      </c>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row>
    <row r="18" spans="1:40" s="161" customFormat="1" ht="30" customHeight="1" thickTop="1" x14ac:dyDescent="0.25">
      <c r="A18" s="24"/>
      <c r="B18" s="147" t="s">
        <v>39</v>
      </c>
      <c r="C18" s="155">
        <f>Gra!AE10</f>
        <v>3.0000000000000001E-6</v>
      </c>
      <c r="D18" s="156">
        <f>VLOOKUP(B18,Gra!$AD$8:$AF$12,3,FALSE)</f>
        <v>1.4999887500843745E-6</v>
      </c>
      <c r="E18" s="157" t="s">
        <v>40</v>
      </c>
      <c r="F18" s="158"/>
      <c r="G18" s="158"/>
      <c r="H18" s="169">
        <f>I18/$I$21*100</f>
        <v>1.999980666853554E-4</v>
      </c>
      <c r="I18" s="160">
        <f>J18/50%</f>
        <v>6.0000000000000002E-6</v>
      </c>
      <c r="J18" s="168">
        <f>C18</f>
        <v>3.0000000000000001E-6</v>
      </c>
      <c r="K18" s="160" t="s">
        <v>39</v>
      </c>
      <c r="L18" s="160" t="s">
        <v>40</v>
      </c>
      <c r="M18" s="77" t="str">
        <f>ROUND(H18,2)&amp;"%"</f>
        <v>0%</v>
      </c>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row>
    <row r="19" spans="1:40" s="161" customFormat="1" ht="30" customHeight="1" thickBot="1" x14ac:dyDescent="0.3">
      <c r="A19" s="24"/>
      <c r="B19" s="151"/>
      <c r="C19" s="162"/>
      <c r="D19" s="163"/>
      <c r="E19" s="164"/>
      <c r="F19" s="165"/>
      <c r="G19" s="165"/>
      <c r="H19" s="169">
        <f>I19/$I$21*100</f>
        <v>2.666640889138072E-4</v>
      </c>
      <c r="I19" s="160">
        <f>J19/50%</f>
        <v>7.9999999999999996E-6</v>
      </c>
      <c r="J19" s="168">
        <f>C20</f>
        <v>3.9999999999999998E-6</v>
      </c>
      <c r="K19" s="160" t="s">
        <v>41</v>
      </c>
      <c r="L19" s="160" t="s">
        <v>42</v>
      </c>
      <c r="M19" s="77" t="str">
        <f>ROUND(H19,2)&amp;"%"</f>
        <v>0%</v>
      </c>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row>
    <row r="20" spans="1:40" s="161" customFormat="1" ht="30" customHeight="1" thickTop="1" x14ac:dyDescent="0.25">
      <c r="A20" s="24"/>
      <c r="B20" s="147" t="s">
        <v>41</v>
      </c>
      <c r="C20" s="155">
        <f>Gra!AE11</f>
        <v>3.9999999999999998E-6</v>
      </c>
      <c r="D20" s="156">
        <f>VLOOKUP(B20,Gra!$AD$8:$AF$12,3,FALSE)</f>
        <v>1.9999850001124992E-6</v>
      </c>
      <c r="E20" s="157" t="s">
        <v>42</v>
      </c>
      <c r="F20" s="158"/>
      <c r="G20" s="159"/>
      <c r="H20" s="167">
        <f>I20/$I$21*100</f>
        <v>66.666355558562941</v>
      </c>
      <c r="I20" s="160">
        <f>J20/50%</f>
        <v>2.0000100000000001</v>
      </c>
      <c r="J20" s="168">
        <f>C22</f>
        <v>1.000005</v>
      </c>
      <c r="K20" s="160" t="s">
        <v>43</v>
      </c>
      <c r="L20" s="160" t="s">
        <v>44</v>
      </c>
      <c r="M20" s="77" t="str">
        <f>ROUND(H20,2)&amp;"%"</f>
        <v>66,67%</v>
      </c>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row>
    <row r="21" spans="1:40" s="161" customFormat="1" ht="30" customHeight="1" thickBot="1" x14ac:dyDescent="0.3">
      <c r="A21" s="24"/>
      <c r="B21" s="151"/>
      <c r="C21" s="162"/>
      <c r="D21" s="163"/>
      <c r="E21" s="164"/>
      <c r="F21" s="165"/>
      <c r="G21" s="166"/>
      <c r="H21" s="122">
        <f>SUM(H16:H20)</f>
        <v>100</v>
      </c>
      <c r="I21" s="160">
        <f>SUM(I16:I20)</f>
        <v>3.0000289999999996</v>
      </c>
      <c r="J21" s="122"/>
      <c r="K21" s="170"/>
      <c r="L21" s="160"/>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row>
    <row r="22" spans="1:40" s="161" customFormat="1" ht="30" customHeight="1" thickTop="1" x14ac:dyDescent="0.25">
      <c r="A22" s="24"/>
      <c r="B22" s="147" t="s">
        <v>43</v>
      </c>
      <c r="C22" s="155">
        <f>Gra!AE12</f>
        <v>1.000005</v>
      </c>
      <c r="D22" s="156">
        <f>VLOOKUP(B22,Gra!$AD$8:$AF$12,3,FALSE)</f>
        <v>0.49999875000937499</v>
      </c>
      <c r="E22" s="157" t="s">
        <v>44</v>
      </c>
      <c r="F22" s="158"/>
      <c r="G22" s="159"/>
      <c r="H22" s="171"/>
      <c r="I22" s="160"/>
      <c r="J22" s="160"/>
      <c r="K22" s="160"/>
      <c r="L22" s="160"/>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row>
    <row r="23" spans="1:40" s="161" customFormat="1" ht="30" customHeight="1" thickBot="1" x14ac:dyDescent="0.3">
      <c r="A23" s="24"/>
      <c r="B23" s="151"/>
      <c r="C23" s="162"/>
      <c r="D23" s="163"/>
      <c r="E23" s="164"/>
      <c r="F23" s="165"/>
      <c r="G23" s="166"/>
      <c r="H23" s="171"/>
      <c r="I23" s="160"/>
      <c r="J23" s="160"/>
      <c r="K23" s="160"/>
      <c r="L23" s="160"/>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row>
    <row r="24" spans="1:40" s="161" customFormat="1" ht="20.25" customHeight="1" thickTop="1" thickBot="1" x14ac:dyDescent="0.3">
      <c r="A24" s="24"/>
      <c r="B24" s="24"/>
      <c r="C24" s="24"/>
      <c r="D24" s="24"/>
      <c r="E24" s="24"/>
      <c r="F24" s="24"/>
      <c r="G24" s="24"/>
      <c r="H24" s="160"/>
      <c r="I24" s="160"/>
      <c r="J24" s="160"/>
      <c r="K24" s="160"/>
      <c r="L24" s="160"/>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row>
    <row r="25" spans="1:40" s="161" customFormat="1" ht="20.25" customHeight="1" thickTop="1" x14ac:dyDescent="0.25">
      <c r="A25" s="24"/>
      <c r="B25" s="172" t="s">
        <v>188</v>
      </c>
      <c r="C25" s="147" t="s">
        <v>189</v>
      </c>
      <c r="D25" s="147" t="s">
        <v>190</v>
      </c>
      <c r="E25" s="148" t="s">
        <v>191</v>
      </c>
      <c r="F25" s="149"/>
      <c r="G25" s="150"/>
      <c r="H25" s="160"/>
      <c r="I25" s="160"/>
      <c r="J25" s="160"/>
      <c r="K25" s="160"/>
      <c r="L25" s="160"/>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row>
    <row r="26" spans="1:40" s="161" customFormat="1" ht="20.25" customHeight="1" thickBot="1" x14ac:dyDescent="0.3">
      <c r="A26" s="24"/>
      <c r="B26" s="173"/>
      <c r="C26" s="151"/>
      <c r="D26" s="151"/>
      <c r="E26" s="152"/>
      <c r="F26" s="153"/>
      <c r="G26" s="154"/>
      <c r="H26" s="160"/>
      <c r="I26" s="160"/>
      <c r="J26" s="160"/>
      <c r="K26" s="160"/>
      <c r="L26" s="160"/>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row>
    <row r="27" spans="1:40" s="161" customFormat="1" ht="30" customHeight="1" thickTop="1" x14ac:dyDescent="0.25">
      <c r="A27" s="24"/>
      <c r="B27" s="172" t="s">
        <v>121</v>
      </c>
      <c r="C27" s="155">
        <f>Gra!Y23</f>
        <v>1</v>
      </c>
      <c r="D27" s="156">
        <f>IFERROR(C27/SUM($C$27:$C$32),0)</f>
        <v>0.5</v>
      </c>
      <c r="E27" s="157" t="s">
        <v>196</v>
      </c>
      <c r="F27" s="158"/>
      <c r="G27" s="159"/>
      <c r="H27" s="160"/>
      <c r="I27" s="160"/>
      <c r="J27" s="160"/>
      <c r="K27" s="160"/>
      <c r="L27" s="160"/>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row>
    <row r="28" spans="1:40" s="161" customFormat="1" ht="30" customHeight="1" thickBot="1" x14ac:dyDescent="0.3">
      <c r="A28" s="24"/>
      <c r="B28" s="173"/>
      <c r="C28" s="162"/>
      <c r="D28" s="163"/>
      <c r="E28" s="164"/>
      <c r="F28" s="165"/>
      <c r="G28" s="166"/>
      <c r="H28" s="160"/>
      <c r="I28" s="160"/>
      <c r="J28" s="160"/>
      <c r="K28" s="160"/>
      <c r="L28" s="160"/>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row>
    <row r="29" spans="1:40" s="161" customFormat="1" ht="30" customHeight="1" thickTop="1" x14ac:dyDescent="0.25">
      <c r="A29" s="24"/>
      <c r="B29" s="172" t="s">
        <v>186</v>
      </c>
      <c r="C29" s="155">
        <f>Gra!Y24</f>
        <v>0</v>
      </c>
      <c r="D29" s="156">
        <f t="shared" ref="D29" si="0">IFERROR(C29/SUM($C$27:$C$32),0)</f>
        <v>0</v>
      </c>
      <c r="E29" s="157" t="s">
        <v>197</v>
      </c>
      <c r="F29" s="158"/>
      <c r="G29" s="159"/>
      <c r="H29" s="160"/>
      <c r="I29" s="160"/>
      <c r="J29" s="160"/>
      <c r="K29" s="160"/>
      <c r="L29" s="160"/>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row>
    <row r="30" spans="1:40" s="161" customFormat="1" ht="30" customHeight="1" thickBot="1" x14ac:dyDescent="0.3">
      <c r="A30" s="24"/>
      <c r="B30" s="173"/>
      <c r="C30" s="162"/>
      <c r="D30" s="163"/>
      <c r="E30" s="164"/>
      <c r="F30" s="165"/>
      <c r="G30" s="166"/>
      <c r="H30" s="160"/>
      <c r="I30" s="160"/>
      <c r="J30" s="160"/>
      <c r="K30" s="160"/>
      <c r="L30" s="160"/>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row>
    <row r="31" spans="1:40" s="161" customFormat="1" ht="30" customHeight="1" thickTop="1" x14ac:dyDescent="0.25">
      <c r="A31" s="24"/>
      <c r="B31" s="172" t="s">
        <v>187</v>
      </c>
      <c r="C31" s="155">
        <f>Gra!Y25</f>
        <v>1</v>
      </c>
      <c r="D31" s="156">
        <f t="shared" ref="D31" si="1">IFERROR(C31/SUM($C$27:$C$32),0)</f>
        <v>0.5</v>
      </c>
      <c r="E31" s="157" t="s">
        <v>198</v>
      </c>
      <c r="F31" s="158"/>
      <c r="G31" s="158"/>
      <c r="H31" s="160"/>
      <c r="I31" s="160"/>
      <c r="J31" s="160"/>
      <c r="K31" s="160"/>
      <c r="L31" s="160"/>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row>
    <row r="32" spans="1:40" s="161" customFormat="1" ht="30" customHeight="1" thickBot="1" x14ac:dyDescent="0.3">
      <c r="A32" s="24"/>
      <c r="B32" s="173"/>
      <c r="C32" s="162"/>
      <c r="D32" s="163"/>
      <c r="E32" s="164"/>
      <c r="F32" s="165"/>
      <c r="G32" s="165"/>
      <c r="H32" s="160"/>
      <c r="I32" s="160"/>
      <c r="J32" s="160"/>
      <c r="K32" s="160"/>
      <c r="L32" s="160"/>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row>
    <row r="33" spans="1:40" s="161" customFormat="1" ht="20.25" customHeight="1" thickTop="1" thickBot="1" x14ac:dyDescent="0.3">
      <c r="A33" s="24"/>
      <c r="B33" s="24"/>
      <c r="C33" s="24"/>
      <c r="D33" s="24"/>
      <c r="E33" s="24"/>
      <c r="F33" s="24"/>
      <c r="G33" s="24"/>
      <c r="H33" s="160"/>
      <c r="I33" s="160"/>
      <c r="J33" s="160"/>
      <c r="K33" s="160"/>
      <c r="L33" s="160"/>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row>
    <row r="34" spans="1:40" s="161" customFormat="1" ht="20.25" customHeight="1" thickTop="1" x14ac:dyDescent="0.25">
      <c r="A34" s="24"/>
      <c r="B34" s="172" t="s">
        <v>192</v>
      </c>
      <c r="C34" s="147" t="s">
        <v>193</v>
      </c>
      <c r="D34" s="147" t="s">
        <v>194</v>
      </c>
      <c r="E34" s="148" t="s">
        <v>195</v>
      </c>
      <c r="F34" s="149"/>
      <c r="G34" s="150"/>
      <c r="H34" s="160"/>
      <c r="I34" s="160"/>
      <c r="J34" s="160"/>
      <c r="K34" s="160"/>
      <c r="L34" s="160"/>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row>
    <row r="35" spans="1:40" s="161" customFormat="1" ht="20.25" customHeight="1" thickBot="1" x14ac:dyDescent="0.3">
      <c r="A35" s="24"/>
      <c r="B35" s="173"/>
      <c r="C35" s="151"/>
      <c r="D35" s="151"/>
      <c r="E35" s="152"/>
      <c r="F35" s="153"/>
      <c r="G35" s="154"/>
      <c r="H35" s="160"/>
      <c r="I35" s="160"/>
      <c r="J35" s="160"/>
      <c r="K35" s="160"/>
      <c r="L35" s="160"/>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row>
    <row r="36" spans="1:40" s="161" customFormat="1" ht="30" customHeight="1" thickTop="1" x14ac:dyDescent="0.25">
      <c r="A36" s="24"/>
      <c r="B36" s="172" t="str">
        <f>Gra!W23</f>
        <v>Viável</v>
      </c>
      <c r="C36" s="155">
        <f>Gra!V23</f>
        <v>1</v>
      </c>
      <c r="D36" s="156">
        <f>IFERROR(C36/SUM($C$36:$C$41),0)</f>
        <v>0.5</v>
      </c>
      <c r="E36" s="157" t="s">
        <v>199</v>
      </c>
      <c r="F36" s="158"/>
      <c r="G36" s="159"/>
      <c r="H36" s="160"/>
      <c r="I36" s="160"/>
      <c r="J36" s="160"/>
      <c r="K36" s="160"/>
      <c r="L36" s="160"/>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row>
    <row r="37" spans="1:40" s="161" customFormat="1" ht="30" customHeight="1" thickBot="1" x14ac:dyDescent="0.3">
      <c r="A37" s="24"/>
      <c r="B37" s="173"/>
      <c r="C37" s="162"/>
      <c r="D37" s="163"/>
      <c r="E37" s="164"/>
      <c r="F37" s="165"/>
      <c r="G37" s="166"/>
      <c r="H37" s="160"/>
      <c r="I37" s="160"/>
      <c r="J37" s="160"/>
      <c r="K37" s="160"/>
      <c r="L37" s="160"/>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row>
    <row r="38" spans="1:40" s="161" customFormat="1" ht="30" customHeight="1" thickTop="1" x14ac:dyDescent="0.25">
      <c r="A38" s="24"/>
      <c r="B38" s="172" t="str">
        <f>Gra!W24</f>
        <v>Inviável</v>
      </c>
      <c r="C38" s="155">
        <f>Gra!V24</f>
        <v>1</v>
      </c>
      <c r="D38" s="156">
        <f t="shared" ref="D38" si="2">IFERROR(C38/SUM($C$36:$C$41),0)</f>
        <v>0.5</v>
      </c>
      <c r="E38" s="157" t="s">
        <v>200</v>
      </c>
      <c r="F38" s="158"/>
      <c r="G38" s="159"/>
      <c r="H38" s="160"/>
      <c r="I38" s="160"/>
      <c r="J38" s="160"/>
      <c r="K38" s="160"/>
      <c r="L38" s="160"/>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row>
    <row r="39" spans="1:40" s="161" customFormat="1" ht="30" customHeight="1" thickBot="1" x14ac:dyDescent="0.3">
      <c r="A39" s="24"/>
      <c r="B39" s="173"/>
      <c r="C39" s="162"/>
      <c r="D39" s="163"/>
      <c r="E39" s="164"/>
      <c r="F39" s="165"/>
      <c r="G39" s="166"/>
      <c r="H39" s="160"/>
      <c r="I39" s="160"/>
      <c r="J39" s="160"/>
      <c r="K39" s="160"/>
      <c r="L39" s="160"/>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row>
    <row r="40" spans="1:40" s="161" customFormat="1" ht="30" customHeight="1" thickTop="1" x14ac:dyDescent="0.25">
      <c r="A40" s="24"/>
      <c r="B40" s="172" t="str">
        <f>Gra!W25</f>
        <v>Revisar</v>
      </c>
      <c r="C40" s="155">
        <f>Gra!V25</f>
        <v>0</v>
      </c>
      <c r="D40" s="156">
        <f t="shared" ref="D40" si="3">IFERROR(C40/SUM($C$36:$C$41),0)</f>
        <v>0</v>
      </c>
      <c r="E40" s="157" t="s">
        <v>201</v>
      </c>
      <c r="F40" s="158"/>
      <c r="G40" s="158"/>
      <c r="H40" s="160"/>
      <c r="I40" s="160"/>
      <c r="J40" s="160"/>
      <c r="K40" s="160"/>
      <c r="L40" s="160"/>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row>
    <row r="41" spans="1:40" s="161" customFormat="1" ht="30" customHeight="1" thickBot="1" x14ac:dyDescent="0.3">
      <c r="A41" s="24"/>
      <c r="B41" s="173"/>
      <c r="C41" s="162"/>
      <c r="D41" s="163"/>
      <c r="E41" s="164"/>
      <c r="F41" s="165"/>
      <c r="G41" s="165"/>
      <c r="H41" s="160"/>
      <c r="I41" s="160"/>
      <c r="J41" s="160"/>
      <c r="K41" s="160"/>
      <c r="L41" s="160"/>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row>
    <row r="42" spans="1:40" s="161" customFormat="1" ht="20.25" customHeight="1" thickTop="1" thickBot="1" x14ac:dyDescent="0.3">
      <c r="A42" s="24"/>
      <c r="B42" s="174"/>
      <c r="C42" s="175"/>
      <c r="D42" s="176"/>
      <c r="E42" s="177"/>
      <c r="F42" s="178"/>
      <c r="G42" s="178"/>
      <c r="H42" s="160"/>
      <c r="I42" s="160"/>
      <c r="J42" s="160"/>
      <c r="K42" s="160"/>
      <c r="L42" s="160"/>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s="161" customFormat="1" ht="39.75" customHeight="1" thickTop="1" thickBot="1" x14ac:dyDescent="0.3">
      <c r="A43" s="24"/>
      <c r="B43" s="148" t="s">
        <v>60</v>
      </c>
      <c r="C43" s="149"/>
      <c r="D43" s="150"/>
      <c r="E43" s="147" t="s">
        <v>61</v>
      </c>
      <c r="F43" s="157" t="s">
        <v>54</v>
      </c>
      <c r="G43" s="159"/>
      <c r="H43" s="160"/>
      <c r="I43" s="160"/>
      <c r="J43" s="160"/>
      <c r="K43" s="160"/>
      <c r="L43" s="160"/>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s="161" customFormat="1" ht="32.1" customHeight="1" thickTop="1" x14ac:dyDescent="0.25">
      <c r="A44" s="24"/>
      <c r="B44" s="179" t="s">
        <v>59</v>
      </c>
      <c r="C44" s="180"/>
      <c r="D44" s="181"/>
      <c r="E44" s="182"/>
      <c r="F44" s="183"/>
      <c r="G44" s="184"/>
      <c r="H44" s="160"/>
      <c r="I44" s="160"/>
      <c r="J44" s="160"/>
      <c r="K44" s="160"/>
      <c r="L44" s="160"/>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s="161" customFormat="1" ht="32.1" customHeight="1" thickBot="1" x14ac:dyDescent="0.3">
      <c r="A45" s="24"/>
      <c r="B45" s="185"/>
      <c r="C45" s="186"/>
      <c r="D45" s="187"/>
      <c r="E45" s="151"/>
      <c r="F45" s="164"/>
      <c r="G45" s="166"/>
      <c r="H45" s="160"/>
      <c r="I45" s="160"/>
      <c r="J45" s="160"/>
      <c r="K45" s="160"/>
      <c r="L45" s="160"/>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s="161" customFormat="1" ht="32.1" customHeight="1" thickTop="1" x14ac:dyDescent="0.25">
      <c r="A46" s="24"/>
      <c r="B46" s="185"/>
      <c r="C46" s="186"/>
      <c r="D46" s="187"/>
      <c r="E46" s="147" t="s">
        <v>55</v>
      </c>
      <c r="F46" s="157" t="s">
        <v>57</v>
      </c>
      <c r="G46" s="159"/>
      <c r="H46" s="188"/>
      <c r="I46" s="160"/>
      <c r="J46" s="160"/>
      <c r="K46" s="160"/>
      <c r="L46" s="160"/>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row>
    <row r="47" spans="1:40" s="161" customFormat="1" ht="32.1" customHeight="1" x14ac:dyDescent="0.25">
      <c r="A47" s="24"/>
      <c r="B47" s="185"/>
      <c r="C47" s="186"/>
      <c r="D47" s="187"/>
      <c r="E47" s="182"/>
      <c r="F47" s="183"/>
      <c r="G47" s="184"/>
      <c r="H47" s="188"/>
      <c r="I47" s="160"/>
      <c r="J47" s="160"/>
      <c r="K47" s="160"/>
      <c r="L47" s="160"/>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row>
    <row r="48" spans="1:40" s="161" customFormat="1" ht="32.1" customHeight="1" thickBot="1" x14ac:dyDescent="0.3">
      <c r="A48" s="24"/>
      <c r="B48" s="185"/>
      <c r="C48" s="186"/>
      <c r="D48" s="187"/>
      <c r="E48" s="151"/>
      <c r="F48" s="164"/>
      <c r="G48" s="166"/>
      <c r="H48" s="160"/>
      <c r="I48" s="160"/>
      <c r="J48" s="160"/>
      <c r="K48" s="160"/>
      <c r="L48" s="160"/>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row>
    <row r="49" spans="1:40" s="161" customFormat="1" ht="32.1" customHeight="1" thickTop="1" x14ac:dyDescent="0.25">
      <c r="A49" s="24"/>
      <c r="B49" s="185"/>
      <c r="C49" s="186"/>
      <c r="D49" s="187"/>
      <c r="E49" s="147" t="s">
        <v>56</v>
      </c>
      <c r="F49" s="157" t="s">
        <v>58</v>
      </c>
      <c r="G49" s="159"/>
      <c r="H49" s="160"/>
      <c r="I49" s="160"/>
      <c r="J49" s="160"/>
      <c r="K49" s="160"/>
      <c r="L49" s="160"/>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row>
    <row r="50" spans="1:40" s="161" customFormat="1" ht="32.1" customHeight="1" x14ac:dyDescent="0.25">
      <c r="A50" s="24"/>
      <c r="B50" s="185"/>
      <c r="C50" s="186"/>
      <c r="D50" s="187"/>
      <c r="E50" s="182"/>
      <c r="F50" s="183"/>
      <c r="G50" s="184"/>
      <c r="H50" s="160"/>
      <c r="I50" s="160"/>
      <c r="J50" s="160"/>
      <c r="K50" s="160"/>
      <c r="L50" s="160"/>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row>
    <row r="51" spans="1:40" s="161" customFormat="1" ht="32.1" customHeight="1" thickBot="1" x14ac:dyDescent="0.3">
      <c r="A51" s="24"/>
      <c r="B51" s="185"/>
      <c r="C51" s="186"/>
      <c r="D51" s="187"/>
      <c r="E51" s="151"/>
      <c r="F51" s="183"/>
      <c r="G51" s="184"/>
      <c r="H51" s="160"/>
      <c r="I51" s="160"/>
      <c r="J51" s="160"/>
      <c r="K51" s="160"/>
      <c r="L51" s="160"/>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row>
    <row r="52" spans="1:40" s="161" customFormat="1" ht="30" customHeight="1" thickTop="1" x14ac:dyDescent="0.25">
      <c r="A52" s="24"/>
      <c r="B52" s="24"/>
      <c r="C52" s="24"/>
      <c r="D52" s="24"/>
      <c r="E52" s="24"/>
      <c r="F52" s="24"/>
      <c r="G52" s="24"/>
      <c r="H52" s="160"/>
      <c r="I52" s="160"/>
      <c r="J52" s="160"/>
      <c r="K52" s="160"/>
      <c r="L52" s="160"/>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row>
    <row r="53" spans="1:40" s="161" customFormat="1" ht="30" customHeight="1" x14ac:dyDescent="0.25">
      <c r="A53" s="24"/>
      <c r="B53" s="24"/>
      <c r="C53" s="24"/>
      <c r="D53" s="24"/>
      <c r="E53" s="24"/>
      <c r="F53" s="24"/>
      <c r="G53" s="24"/>
      <c r="H53" s="160"/>
      <c r="I53" s="160"/>
      <c r="J53" s="160"/>
      <c r="K53" s="160"/>
      <c r="L53" s="160"/>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row>
    <row r="54" spans="1:40" s="161" customFormat="1" ht="30" customHeight="1" x14ac:dyDescent="0.25">
      <c r="A54" s="24"/>
      <c r="B54" s="24"/>
      <c r="C54" s="24"/>
      <c r="D54" s="24"/>
      <c r="E54" s="24"/>
      <c r="F54" s="24"/>
      <c r="G54" s="24"/>
      <c r="H54" s="189"/>
      <c r="I54" s="189"/>
      <c r="J54" s="190"/>
      <c r="K54" s="191"/>
      <c r="L54" s="160"/>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row>
    <row r="55" spans="1:40" s="161" customFormat="1" ht="30" customHeight="1" x14ac:dyDescent="0.25">
      <c r="A55" s="24"/>
      <c r="B55" s="24"/>
      <c r="C55" s="24"/>
      <c r="D55" s="24"/>
      <c r="E55" s="24"/>
      <c r="F55" s="24"/>
      <c r="G55" s="24"/>
      <c r="H55" s="160"/>
      <c r="I55" s="160"/>
      <c r="J55" s="190"/>
      <c r="K55" s="191"/>
      <c r="L55" s="160"/>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row>
    <row r="56" spans="1:40" s="161" customFormat="1" ht="30" customHeight="1" x14ac:dyDescent="0.25">
      <c r="A56" s="24"/>
      <c r="B56" s="24"/>
      <c r="C56" s="24"/>
      <c r="D56" s="24"/>
      <c r="E56" s="24"/>
      <c r="F56" s="24"/>
      <c r="G56" s="24"/>
      <c r="H56" s="160"/>
      <c r="I56" s="160"/>
      <c r="J56" s="190"/>
      <c r="K56" s="191"/>
      <c r="L56" s="160"/>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row>
    <row r="57" spans="1:40" s="161" customFormat="1" ht="30" customHeight="1" x14ac:dyDescent="0.25">
      <c r="A57" s="24"/>
      <c r="B57" s="24"/>
      <c r="C57" s="24"/>
      <c r="D57" s="24"/>
      <c r="E57" s="24"/>
      <c r="F57" s="24"/>
      <c r="G57" s="24"/>
      <c r="H57" s="160"/>
      <c r="I57" s="160"/>
      <c r="J57" s="190"/>
      <c r="K57" s="191"/>
      <c r="L57" s="160"/>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row>
    <row r="58" spans="1:40" s="161" customFormat="1" ht="30" customHeight="1" x14ac:dyDescent="0.25">
      <c r="A58" s="24"/>
      <c r="B58" s="24"/>
      <c r="C58" s="24"/>
      <c r="D58" s="24"/>
      <c r="E58" s="24"/>
      <c r="F58" s="24"/>
      <c r="G58" s="24"/>
      <c r="H58" s="160"/>
      <c r="I58" s="160"/>
      <c r="J58" s="190"/>
      <c r="K58" s="191"/>
      <c r="L58" s="160"/>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row>
    <row r="59" spans="1:40" s="161" customFormat="1" ht="30" customHeight="1" x14ac:dyDescent="0.25">
      <c r="A59" s="24"/>
      <c r="B59" s="24"/>
      <c r="C59" s="24"/>
      <c r="D59" s="24"/>
      <c r="E59" s="24"/>
      <c r="F59" s="24"/>
      <c r="G59" s="24"/>
      <c r="H59" s="160"/>
      <c r="I59" s="160"/>
      <c r="J59" s="192"/>
      <c r="K59" s="193"/>
      <c r="L59" s="160"/>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row>
    <row r="60" spans="1:40" s="161" customFormat="1" ht="30" customHeight="1" x14ac:dyDescent="0.25">
      <c r="A60" s="24"/>
      <c r="B60" s="24"/>
      <c r="C60" s="24"/>
      <c r="D60" s="24"/>
      <c r="E60" s="24"/>
      <c r="F60" s="24"/>
      <c r="G60" s="24"/>
      <c r="H60" s="160"/>
      <c r="I60" s="160"/>
      <c r="J60" s="122"/>
      <c r="K60" s="160"/>
      <c r="L60" s="160"/>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row>
    <row r="61" spans="1:40" s="161" customFormat="1" ht="30" customHeight="1" x14ac:dyDescent="0.25">
      <c r="A61" s="24"/>
      <c r="B61" s="24"/>
      <c r="C61" s="24"/>
      <c r="D61" s="24"/>
      <c r="E61" s="24"/>
      <c r="F61" s="24"/>
      <c r="G61" s="24"/>
      <c r="H61" s="160"/>
      <c r="I61" s="160"/>
      <c r="J61" s="122"/>
      <c r="K61" s="160"/>
      <c r="L61" s="160"/>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row>
    <row r="62" spans="1:40" s="161" customFormat="1" ht="30" customHeight="1" x14ac:dyDescent="0.25">
      <c r="A62" s="24"/>
      <c r="B62" s="24"/>
      <c r="C62" s="24"/>
      <c r="D62" s="24"/>
      <c r="E62" s="24"/>
      <c r="F62" s="24"/>
      <c r="G62" s="24"/>
      <c r="H62" s="160"/>
      <c r="I62" s="160"/>
      <c r="J62" s="122"/>
      <c r="K62" s="160"/>
      <c r="L62" s="160"/>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row>
    <row r="63" spans="1:40" s="161" customFormat="1" ht="30" customHeight="1" x14ac:dyDescent="0.25">
      <c r="A63" s="24"/>
      <c r="B63" s="24"/>
      <c r="C63" s="24"/>
      <c r="D63" s="24"/>
      <c r="E63" s="24"/>
      <c r="F63" s="24"/>
      <c r="G63" s="24"/>
      <c r="H63" s="160"/>
      <c r="I63" s="160"/>
      <c r="J63" s="122"/>
      <c r="K63" s="160"/>
      <c r="L63" s="160"/>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row>
    <row r="64" spans="1:40" s="161" customFormat="1" ht="30" customHeight="1" x14ac:dyDescent="0.25">
      <c r="A64" s="24"/>
      <c r="B64" s="24"/>
      <c r="C64" s="24"/>
      <c r="D64" s="24"/>
      <c r="E64" s="24"/>
      <c r="F64" s="24"/>
      <c r="G64" s="24"/>
      <c r="H64" s="160"/>
      <c r="I64" s="160"/>
      <c r="J64" s="122"/>
      <c r="K64" s="160"/>
      <c r="L64" s="160"/>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row>
    <row r="65" spans="1:40" s="161" customFormat="1" ht="30" customHeight="1" x14ac:dyDescent="0.25">
      <c r="A65" s="24"/>
      <c r="B65" s="24"/>
      <c r="C65" s="24"/>
      <c r="D65" s="24"/>
      <c r="E65" s="24"/>
      <c r="F65" s="24"/>
      <c r="G65" s="24"/>
      <c r="H65" s="160"/>
      <c r="I65" s="160"/>
      <c r="J65" s="122"/>
      <c r="K65" s="160"/>
      <c r="L65" s="160"/>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row>
    <row r="66" spans="1:40" s="161" customFormat="1" ht="30" customHeight="1" x14ac:dyDescent="0.25">
      <c r="A66" s="24"/>
      <c r="B66" s="24"/>
      <c r="C66" s="24"/>
      <c r="D66" s="24"/>
      <c r="E66" s="24"/>
      <c r="F66" s="24"/>
      <c r="G66" s="24"/>
      <c r="H66" s="160"/>
      <c r="I66" s="160"/>
      <c r="J66" s="122"/>
      <c r="K66" s="160"/>
      <c r="L66" s="160"/>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row>
    <row r="67" spans="1:40" s="161" customFormat="1" ht="30" customHeight="1" x14ac:dyDescent="0.25">
      <c r="A67" s="24"/>
      <c r="B67" s="24"/>
      <c r="C67" s="24"/>
      <c r="D67" s="24"/>
      <c r="E67" s="24"/>
      <c r="F67" s="24"/>
      <c r="G67" s="24"/>
      <c r="H67" s="160"/>
      <c r="I67" s="160"/>
      <c r="J67" s="122"/>
      <c r="K67" s="160"/>
      <c r="L67" s="160"/>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row>
    <row r="68" spans="1:40" s="161" customFormat="1" ht="30" customHeight="1" x14ac:dyDescent="0.25">
      <c r="A68" s="24"/>
      <c r="B68" s="24"/>
      <c r="C68" s="24"/>
      <c r="D68" s="24"/>
      <c r="E68" s="24"/>
      <c r="F68" s="24"/>
      <c r="G68" s="24"/>
      <c r="H68" s="160"/>
      <c r="I68" s="160"/>
      <c r="J68" s="122"/>
      <c r="K68" s="160"/>
      <c r="L68" s="160"/>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row>
    <row r="69" spans="1:40" s="161" customFormat="1" ht="30" customHeight="1" x14ac:dyDescent="0.25">
      <c r="A69" s="24"/>
      <c r="B69" s="24"/>
      <c r="C69" s="24"/>
      <c r="D69" s="24"/>
      <c r="E69" s="24"/>
      <c r="F69" s="24"/>
      <c r="G69" s="24"/>
      <c r="H69" s="160"/>
      <c r="I69" s="160"/>
      <c r="J69" s="122"/>
      <c r="K69" s="160"/>
      <c r="L69" s="160"/>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row>
    <row r="70" spans="1:40" s="161" customFormat="1" ht="30" customHeight="1" x14ac:dyDescent="0.25">
      <c r="A70" s="24"/>
      <c r="B70" s="24"/>
      <c r="C70" s="24"/>
      <c r="D70" s="24"/>
      <c r="E70" s="24"/>
      <c r="F70" s="24"/>
      <c r="G70" s="24"/>
      <c r="H70" s="160"/>
      <c r="I70" s="160"/>
      <c r="J70" s="122"/>
      <c r="K70" s="160"/>
      <c r="L70" s="160"/>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row>
    <row r="71" spans="1:40" s="161" customFormat="1" ht="30" customHeight="1" x14ac:dyDescent="0.25">
      <c r="A71" s="24"/>
      <c r="B71" s="24"/>
      <c r="C71" s="24"/>
      <c r="D71" s="24"/>
      <c r="E71" s="24"/>
      <c r="F71" s="24"/>
      <c r="G71" s="24"/>
      <c r="H71" s="160"/>
      <c r="I71" s="160"/>
      <c r="J71" s="122"/>
      <c r="K71" s="160"/>
      <c r="L71" s="160"/>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row>
    <row r="72" spans="1:40" s="161" customFormat="1" ht="30" customHeight="1" x14ac:dyDescent="0.25">
      <c r="A72" s="24"/>
      <c r="B72" s="24"/>
      <c r="C72" s="24"/>
      <c r="D72" s="24"/>
      <c r="E72" s="24"/>
      <c r="F72" s="24"/>
      <c r="G72" s="24"/>
      <c r="H72" s="160"/>
      <c r="I72" s="160"/>
      <c r="J72" s="122"/>
      <c r="K72" s="160"/>
      <c r="L72" s="160"/>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row>
    <row r="73" spans="1:40" s="161" customFormat="1" ht="30" customHeight="1" x14ac:dyDescent="0.25">
      <c r="A73" s="24"/>
      <c r="B73" s="24"/>
      <c r="C73" s="24"/>
      <c r="D73" s="24"/>
      <c r="E73" s="24"/>
      <c r="F73" s="24"/>
      <c r="G73" s="24"/>
      <c r="H73" s="160"/>
      <c r="I73" s="160"/>
      <c r="J73" s="122"/>
      <c r="K73" s="160"/>
      <c r="L73" s="160"/>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row>
    <row r="74" spans="1:40" s="161" customFormat="1" ht="30" customHeight="1" x14ac:dyDescent="0.25">
      <c r="A74" s="24"/>
      <c r="B74" s="24"/>
      <c r="C74" s="24"/>
      <c r="D74" s="24"/>
      <c r="E74" s="24"/>
      <c r="F74" s="24"/>
      <c r="G74" s="24"/>
      <c r="H74" s="160"/>
      <c r="I74" s="160"/>
      <c r="J74" s="122"/>
      <c r="K74" s="160"/>
      <c r="L74" s="160"/>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row>
    <row r="75" spans="1:40" s="161" customFormat="1" ht="30" customHeight="1" x14ac:dyDescent="0.25">
      <c r="A75" s="24"/>
      <c r="B75" s="24"/>
      <c r="C75" s="24"/>
      <c r="D75" s="24"/>
      <c r="E75" s="24"/>
      <c r="F75" s="24"/>
      <c r="G75" s="24"/>
      <c r="H75" s="160"/>
      <c r="I75" s="160"/>
      <c r="J75" s="122"/>
      <c r="K75" s="160"/>
      <c r="L75" s="160"/>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row>
    <row r="76" spans="1:40" s="161" customFormat="1" ht="30" customHeight="1" x14ac:dyDescent="0.25">
      <c r="A76" s="24"/>
      <c r="B76" s="24"/>
      <c r="C76" s="24"/>
      <c r="D76" s="24"/>
      <c r="E76" s="24"/>
      <c r="F76" s="24"/>
      <c r="G76" s="24"/>
      <c r="H76" s="160"/>
      <c r="I76" s="160"/>
      <c r="J76" s="122"/>
      <c r="K76" s="160"/>
      <c r="L76" s="160"/>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row>
    <row r="77" spans="1:40" s="161" customFormat="1" ht="30" customHeight="1" x14ac:dyDescent="0.25">
      <c r="A77" s="24"/>
      <c r="B77" s="24"/>
      <c r="C77" s="24"/>
      <c r="D77" s="24"/>
      <c r="E77" s="24"/>
      <c r="F77" s="24"/>
      <c r="G77" s="24"/>
      <c r="H77" s="160"/>
      <c r="I77" s="160"/>
      <c r="J77" s="122"/>
      <c r="K77" s="160"/>
      <c r="L77" s="160"/>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row>
    <row r="78" spans="1:40" s="161" customFormat="1" ht="30" customHeight="1" x14ac:dyDescent="0.25">
      <c r="A78" s="24"/>
      <c r="B78" s="24"/>
      <c r="C78" s="24"/>
      <c r="D78" s="24"/>
      <c r="E78" s="24"/>
      <c r="F78" s="24"/>
      <c r="G78" s="24"/>
      <c r="H78" s="160"/>
      <c r="I78" s="160"/>
      <c r="J78" s="122"/>
      <c r="K78" s="160"/>
      <c r="L78" s="160"/>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row>
    <row r="79" spans="1:40" s="161" customFormat="1" ht="30" customHeight="1" x14ac:dyDescent="0.25">
      <c r="A79" s="24"/>
      <c r="B79" s="24"/>
      <c r="C79" s="24"/>
      <c r="D79" s="24"/>
      <c r="E79" s="24"/>
      <c r="F79" s="24"/>
      <c r="G79" s="24"/>
      <c r="H79" s="160"/>
      <c r="I79" s="160"/>
      <c r="J79" s="122"/>
      <c r="K79" s="160"/>
      <c r="L79" s="160"/>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row>
    <row r="80" spans="1:40" s="161" customFormat="1" ht="30" customHeight="1" x14ac:dyDescent="0.25">
      <c r="A80" s="24"/>
      <c r="B80" s="24"/>
      <c r="C80" s="24"/>
      <c r="D80" s="24"/>
      <c r="E80" s="24"/>
      <c r="F80" s="24"/>
      <c r="G80" s="24"/>
      <c r="H80" s="160"/>
      <c r="I80" s="160"/>
      <c r="J80" s="122"/>
      <c r="K80" s="160"/>
      <c r="L80" s="160"/>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row>
    <row r="81" spans="1:40" s="161" customFormat="1" ht="30" customHeight="1" x14ac:dyDescent="0.25">
      <c r="A81" s="24"/>
      <c r="B81" s="24"/>
      <c r="C81" s="24"/>
      <c r="D81" s="24"/>
      <c r="E81" s="24"/>
      <c r="F81" s="24"/>
      <c r="G81" s="24"/>
      <c r="H81" s="160"/>
      <c r="I81" s="160"/>
      <c r="J81" s="122"/>
      <c r="K81" s="160"/>
      <c r="L81" s="160"/>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row>
    <row r="82" spans="1:40" s="161" customFormat="1" ht="30" customHeight="1" x14ac:dyDescent="0.25">
      <c r="A82" s="24"/>
      <c r="B82" s="24"/>
      <c r="C82" s="24"/>
      <c r="D82" s="24"/>
      <c r="E82" s="24"/>
      <c r="F82" s="24"/>
      <c r="G82" s="24"/>
      <c r="H82" s="160"/>
      <c r="I82" s="160"/>
      <c r="J82" s="122"/>
      <c r="K82" s="160"/>
      <c r="L82" s="160"/>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row>
    <row r="83" spans="1:40" s="161" customFormat="1" ht="30" customHeight="1" x14ac:dyDescent="0.25">
      <c r="A83" s="24"/>
      <c r="B83" s="24"/>
      <c r="C83" s="24"/>
      <c r="D83" s="24"/>
      <c r="E83" s="24"/>
      <c r="F83" s="24"/>
      <c r="G83" s="24"/>
      <c r="H83" s="160"/>
      <c r="I83" s="160"/>
      <c r="J83" s="122"/>
      <c r="K83" s="160"/>
      <c r="L83" s="160"/>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row>
    <row r="84" spans="1:40" s="161" customFormat="1" ht="30" customHeight="1" x14ac:dyDescent="0.25">
      <c r="A84" s="24"/>
      <c r="B84" s="24"/>
      <c r="C84" s="24"/>
      <c r="D84" s="24"/>
      <c r="E84" s="24"/>
      <c r="F84" s="24"/>
      <c r="G84" s="24"/>
      <c r="H84" s="160"/>
      <c r="I84" s="160"/>
      <c r="J84" s="122"/>
      <c r="K84" s="160"/>
      <c r="L84" s="160"/>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row>
    <row r="85" spans="1:40" s="161" customFormat="1" ht="30" customHeight="1" x14ac:dyDescent="0.25">
      <c r="A85" s="24"/>
      <c r="B85" s="24"/>
      <c r="C85" s="24"/>
      <c r="D85" s="24"/>
      <c r="E85" s="24"/>
      <c r="F85" s="24"/>
      <c r="G85" s="24"/>
      <c r="H85" s="160"/>
      <c r="I85" s="160"/>
      <c r="J85" s="122"/>
      <c r="K85" s="160"/>
      <c r="L85" s="160"/>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row>
    <row r="86" spans="1:40" s="161" customFormat="1" ht="30" customHeight="1" x14ac:dyDescent="0.25">
      <c r="A86" s="24"/>
      <c r="B86" s="24"/>
      <c r="C86" s="24"/>
      <c r="D86" s="24"/>
      <c r="E86" s="24"/>
      <c r="F86" s="24"/>
      <c r="G86" s="24"/>
      <c r="H86" s="160"/>
      <c r="I86" s="160"/>
      <c r="J86" s="122"/>
      <c r="K86" s="160"/>
      <c r="L86" s="160"/>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row>
    <row r="87" spans="1:40" s="161" customFormat="1" ht="30" customHeight="1" x14ac:dyDescent="0.25">
      <c r="A87" s="24"/>
      <c r="B87" s="24"/>
      <c r="C87" s="24"/>
      <c r="D87" s="24"/>
      <c r="E87" s="24"/>
      <c r="F87" s="24"/>
      <c r="G87" s="24"/>
      <c r="H87" s="160"/>
      <c r="I87" s="160"/>
      <c r="J87" s="122"/>
      <c r="K87" s="160"/>
      <c r="L87" s="160"/>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row>
    <row r="88" spans="1:40" s="161" customFormat="1" ht="30" customHeight="1" x14ac:dyDescent="0.25">
      <c r="A88" s="24"/>
      <c r="B88" s="24"/>
      <c r="C88" s="24"/>
      <c r="D88" s="24"/>
      <c r="E88" s="24"/>
      <c r="F88" s="24"/>
      <c r="G88" s="24"/>
      <c r="H88" s="160"/>
      <c r="I88" s="160"/>
      <c r="J88" s="122"/>
      <c r="K88" s="160"/>
      <c r="L88" s="160"/>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row>
    <row r="89" spans="1:40" s="161" customFormat="1" ht="30" customHeight="1" x14ac:dyDescent="0.25">
      <c r="A89" s="24"/>
      <c r="B89" s="24"/>
      <c r="C89" s="24"/>
      <c r="D89" s="24"/>
      <c r="E89" s="24"/>
      <c r="F89" s="24"/>
      <c r="G89" s="24"/>
      <c r="H89" s="160"/>
      <c r="I89" s="160"/>
      <c r="J89" s="122"/>
      <c r="K89" s="160"/>
      <c r="L89" s="160"/>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row>
    <row r="90" spans="1:40" s="161" customFormat="1" ht="30" customHeight="1" x14ac:dyDescent="0.25">
      <c r="A90" s="24"/>
      <c r="B90" s="24"/>
      <c r="C90" s="24"/>
      <c r="D90" s="24"/>
      <c r="E90" s="24"/>
      <c r="F90" s="24"/>
      <c r="G90" s="24"/>
      <c r="H90" s="160"/>
      <c r="I90" s="160"/>
      <c r="J90" s="122"/>
      <c r="K90" s="160"/>
      <c r="L90" s="160"/>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row>
    <row r="91" spans="1:40" s="161" customFormat="1" ht="30" customHeight="1" x14ac:dyDescent="0.25">
      <c r="A91" s="24"/>
      <c r="B91" s="24"/>
      <c r="C91" s="24"/>
      <c r="D91" s="24"/>
      <c r="E91" s="24"/>
      <c r="F91" s="24"/>
      <c r="G91" s="24"/>
      <c r="H91" s="160"/>
      <c r="I91" s="160"/>
      <c r="J91" s="122"/>
      <c r="K91" s="160"/>
      <c r="L91" s="160"/>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row>
    <row r="92" spans="1:40" s="161" customFormat="1" ht="30" customHeight="1" x14ac:dyDescent="0.25">
      <c r="A92" s="24"/>
      <c r="B92" s="24"/>
      <c r="C92" s="24"/>
      <c r="D92" s="24"/>
      <c r="E92" s="24"/>
      <c r="F92" s="24"/>
      <c r="G92" s="24"/>
      <c r="H92" s="160"/>
      <c r="I92" s="160"/>
      <c r="J92" s="122"/>
      <c r="K92" s="160"/>
      <c r="L92" s="160"/>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row>
    <row r="93" spans="1:40" s="161" customFormat="1" ht="30" customHeight="1" x14ac:dyDescent="0.25">
      <c r="A93" s="24"/>
      <c r="B93" s="24"/>
      <c r="C93" s="24"/>
      <c r="D93" s="24"/>
      <c r="E93" s="24"/>
      <c r="F93" s="24"/>
      <c r="G93" s="24"/>
      <c r="H93" s="160"/>
      <c r="I93" s="160"/>
      <c r="J93" s="122"/>
      <c r="K93" s="160"/>
      <c r="L93" s="160"/>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row>
    <row r="94" spans="1:40" s="161" customFormat="1" ht="30" customHeight="1" x14ac:dyDescent="0.25">
      <c r="A94" s="24"/>
      <c r="B94" s="24"/>
      <c r="C94" s="24"/>
      <c r="D94" s="24"/>
      <c r="E94" s="24"/>
      <c r="F94" s="24"/>
      <c r="G94" s="24"/>
      <c r="H94" s="160"/>
      <c r="I94" s="160"/>
      <c r="J94" s="122"/>
      <c r="K94" s="160"/>
      <c r="L94" s="160"/>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row>
    <row r="95" spans="1:40" s="161" customFormat="1" ht="30" customHeight="1" x14ac:dyDescent="0.25">
      <c r="A95" s="24"/>
      <c r="B95" s="24"/>
      <c r="C95" s="24"/>
      <c r="D95" s="24"/>
      <c r="E95" s="24"/>
      <c r="F95" s="24"/>
      <c r="G95" s="24"/>
      <c r="H95" s="160"/>
      <c r="I95" s="160"/>
      <c r="J95" s="122"/>
      <c r="K95" s="160"/>
      <c r="L95" s="160"/>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row>
    <row r="96" spans="1:40" s="161" customFormat="1" ht="30" customHeight="1" x14ac:dyDescent="0.25">
      <c r="A96" s="24"/>
      <c r="B96" s="24"/>
      <c r="C96" s="24"/>
      <c r="D96" s="24"/>
      <c r="E96" s="24"/>
      <c r="F96" s="24"/>
      <c r="G96" s="24"/>
      <c r="H96" s="160"/>
      <c r="I96" s="160"/>
      <c r="J96" s="122"/>
      <c r="K96" s="160"/>
      <c r="L96" s="160"/>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row>
    <row r="97" spans="1:40" s="161" customFormat="1" ht="30" customHeight="1" x14ac:dyDescent="0.25">
      <c r="A97" s="24"/>
      <c r="B97" s="24"/>
      <c r="C97" s="24"/>
      <c r="D97" s="24"/>
      <c r="E97" s="24"/>
      <c r="F97" s="24"/>
      <c r="G97" s="24"/>
      <c r="H97" s="160"/>
      <c r="I97" s="160"/>
      <c r="J97" s="122"/>
      <c r="K97" s="160"/>
      <c r="L97" s="160"/>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row>
    <row r="98" spans="1:40" s="161" customFormat="1" ht="30" customHeight="1" x14ac:dyDescent="0.25">
      <c r="A98" s="24"/>
      <c r="B98" s="24"/>
      <c r="C98" s="24"/>
      <c r="D98" s="24"/>
      <c r="E98" s="24"/>
      <c r="F98" s="24"/>
      <c r="G98" s="24"/>
      <c r="H98" s="160"/>
      <c r="I98" s="160"/>
      <c r="J98" s="122"/>
      <c r="K98" s="160"/>
      <c r="L98" s="160"/>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row>
    <row r="99" spans="1:40" s="161" customFormat="1" ht="30" customHeight="1" x14ac:dyDescent="0.25">
      <c r="A99" s="24"/>
      <c r="B99" s="24"/>
      <c r="C99" s="24"/>
      <c r="D99" s="24"/>
      <c r="E99" s="24"/>
      <c r="F99" s="24"/>
      <c r="G99" s="24"/>
      <c r="H99" s="160"/>
      <c r="I99" s="160"/>
      <c r="J99" s="122"/>
      <c r="K99" s="160"/>
      <c r="L99" s="160"/>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row>
    <row r="100" spans="1:40" s="161" customFormat="1" ht="30" customHeight="1" x14ac:dyDescent="0.25">
      <c r="A100" s="24"/>
      <c r="B100" s="24"/>
      <c r="C100" s="24"/>
      <c r="D100" s="24"/>
      <c r="E100" s="24"/>
      <c r="F100" s="24"/>
      <c r="G100" s="24"/>
      <c r="H100" s="160"/>
      <c r="I100" s="160"/>
      <c r="J100" s="122"/>
      <c r="K100" s="160"/>
      <c r="L100" s="160"/>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row>
    <row r="101" spans="1:40" s="161" customFormat="1" ht="30" customHeight="1" x14ac:dyDescent="0.25">
      <c r="A101" s="24"/>
      <c r="B101" s="24"/>
      <c r="C101" s="24"/>
      <c r="D101" s="24"/>
      <c r="E101" s="24"/>
      <c r="F101" s="24"/>
      <c r="G101" s="24"/>
      <c r="H101" s="160"/>
      <c r="I101" s="160"/>
      <c r="J101" s="122"/>
      <c r="K101" s="160"/>
      <c r="L101" s="160"/>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row>
    <row r="102" spans="1:40" s="161" customFormat="1" ht="30" customHeight="1" x14ac:dyDescent="0.25">
      <c r="A102" s="24"/>
      <c r="B102" s="24"/>
      <c r="C102" s="24"/>
      <c r="D102" s="24"/>
      <c r="E102" s="24"/>
      <c r="F102" s="24"/>
      <c r="G102" s="24"/>
      <c r="H102" s="160"/>
      <c r="I102" s="160"/>
      <c r="J102" s="122"/>
      <c r="K102" s="160"/>
      <c r="L102" s="160"/>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row>
    <row r="103" spans="1:40" s="161" customFormat="1" ht="30" customHeight="1" x14ac:dyDescent="0.25">
      <c r="A103" s="24"/>
      <c r="B103" s="24"/>
      <c r="C103" s="24"/>
      <c r="D103" s="24"/>
      <c r="E103" s="24"/>
      <c r="F103" s="24"/>
      <c r="G103" s="24"/>
      <c r="H103" s="160"/>
      <c r="I103" s="160"/>
      <c r="J103" s="122"/>
      <c r="K103" s="160"/>
      <c r="L103" s="160"/>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row>
    <row r="104" spans="1:40" s="161" customFormat="1" ht="30" customHeight="1" x14ac:dyDescent="0.25">
      <c r="A104" s="24"/>
      <c r="B104" s="24"/>
      <c r="C104" s="24"/>
      <c r="D104" s="24"/>
      <c r="E104" s="24"/>
      <c r="F104" s="24"/>
      <c r="G104" s="24"/>
      <c r="H104" s="160"/>
      <c r="I104" s="160"/>
      <c r="J104" s="122"/>
      <c r="K104" s="160"/>
      <c r="L104" s="160"/>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row>
    <row r="105" spans="1:40" s="161" customFormat="1" ht="30" customHeight="1" x14ac:dyDescent="0.25">
      <c r="A105" s="24"/>
      <c r="B105" s="24"/>
      <c r="C105" s="24"/>
      <c r="D105" s="24"/>
      <c r="E105" s="24"/>
      <c r="F105" s="24"/>
      <c r="G105" s="24"/>
      <c r="H105" s="160"/>
      <c r="I105" s="160"/>
      <c r="J105" s="122"/>
      <c r="K105" s="160"/>
      <c r="L105" s="160"/>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row>
    <row r="106" spans="1:40" s="161" customFormat="1" ht="30" customHeight="1" x14ac:dyDescent="0.25">
      <c r="A106" s="24"/>
      <c r="B106" s="24"/>
      <c r="C106" s="24"/>
      <c r="D106" s="24"/>
      <c r="E106" s="24"/>
      <c r="F106" s="24"/>
      <c r="G106" s="24"/>
      <c r="H106" s="160"/>
      <c r="I106" s="160"/>
      <c r="J106" s="122"/>
      <c r="K106" s="160"/>
      <c r="L106" s="160"/>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row>
    <row r="107" spans="1:40" s="161" customFormat="1" ht="30" customHeight="1" x14ac:dyDescent="0.25">
      <c r="A107" s="24"/>
      <c r="B107" s="24"/>
      <c r="C107" s="24"/>
      <c r="D107" s="24"/>
      <c r="E107" s="24"/>
      <c r="F107" s="24"/>
      <c r="G107" s="24"/>
      <c r="H107" s="160"/>
      <c r="I107" s="160"/>
      <c r="J107" s="122"/>
      <c r="K107" s="160"/>
      <c r="L107" s="160"/>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row>
    <row r="108" spans="1:40" s="161" customFormat="1" ht="30" customHeight="1" x14ac:dyDescent="0.25">
      <c r="A108" s="24"/>
      <c r="B108" s="24"/>
      <c r="C108" s="24"/>
      <c r="D108" s="24"/>
      <c r="E108" s="24"/>
      <c r="F108" s="24"/>
      <c r="G108" s="24"/>
      <c r="H108" s="160"/>
      <c r="I108" s="160"/>
      <c r="J108" s="122"/>
      <c r="K108" s="160"/>
      <c r="L108" s="160"/>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row>
    <row r="109" spans="1:40" s="161" customFormat="1" ht="30" customHeight="1" x14ac:dyDescent="0.25">
      <c r="A109" s="24"/>
      <c r="B109" s="24"/>
      <c r="C109" s="24"/>
      <c r="D109" s="24"/>
      <c r="E109" s="24"/>
      <c r="F109" s="24"/>
      <c r="G109" s="24"/>
      <c r="H109" s="160"/>
      <c r="I109" s="160"/>
      <c r="J109" s="122"/>
      <c r="K109" s="160"/>
      <c r="L109" s="160"/>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row>
    <row r="110" spans="1:40" s="161" customFormat="1" ht="30" customHeight="1" x14ac:dyDescent="0.25">
      <c r="A110" s="24"/>
      <c r="B110" s="24"/>
      <c r="C110" s="24"/>
      <c r="D110" s="24"/>
      <c r="E110" s="24"/>
      <c r="F110" s="24"/>
      <c r="G110" s="24"/>
      <c r="H110" s="160"/>
      <c r="I110" s="160"/>
      <c r="J110" s="122"/>
      <c r="K110" s="160"/>
      <c r="L110" s="160"/>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row>
    <row r="111" spans="1:40" s="161" customFormat="1" ht="30" customHeight="1" x14ac:dyDescent="0.25">
      <c r="A111" s="24"/>
      <c r="B111" s="24"/>
      <c r="C111" s="24"/>
      <c r="D111" s="24"/>
      <c r="E111" s="24"/>
      <c r="F111" s="24"/>
      <c r="G111" s="24"/>
      <c r="H111" s="160"/>
      <c r="I111" s="160"/>
      <c r="J111" s="122"/>
      <c r="K111" s="160"/>
      <c r="L111" s="160"/>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row>
    <row r="112" spans="1:40" s="161" customFormat="1" ht="30" customHeight="1" x14ac:dyDescent="0.25">
      <c r="A112" s="24"/>
      <c r="B112" s="24"/>
      <c r="C112" s="24"/>
      <c r="D112" s="24"/>
      <c r="E112" s="24"/>
      <c r="F112" s="24"/>
      <c r="G112" s="24"/>
      <c r="H112" s="160"/>
      <c r="I112" s="160"/>
      <c r="J112" s="122"/>
      <c r="K112" s="160"/>
      <c r="L112" s="160"/>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row>
    <row r="113" spans="1:40" s="161" customFormat="1" ht="30" customHeight="1" x14ac:dyDescent="0.25">
      <c r="A113" s="24"/>
      <c r="B113" s="24"/>
      <c r="C113" s="24"/>
      <c r="D113" s="24"/>
      <c r="E113" s="24"/>
      <c r="F113" s="24"/>
      <c r="G113" s="24"/>
      <c r="H113" s="160"/>
      <c r="I113" s="160"/>
      <c r="J113" s="122"/>
      <c r="K113" s="160"/>
      <c r="L113" s="160"/>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row>
    <row r="114" spans="1:40" s="161" customFormat="1" ht="30" customHeight="1" x14ac:dyDescent="0.25">
      <c r="A114" s="24"/>
      <c r="B114" s="24"/>
      <c r="C114" s="24"/>
      <c r="D114" s="24"/>
      <c r="E114" s="24"/>
      <c r="F114" s="24"/>
      <c r="G114" s="24"/>
      <c r="H114" s="160"/>
      <c r="I114" s="160"/>
      <c r="J114" s="122"/>
      <c r="K114" s="160"/>
      <c r="L114" s="160"/>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row>
    <row r="115" spans="1:40" s="161" customFormat="1" ht="30" customHeight="1" x14ac:dyDescent="0.25">
      <c r="A115" s="24"/>
      <c r="B115" s="24"/>
      <c r="C115" s="24"/>
      <c r="D115" s="24"/>
      <c r="E115" s="24"/>
      <c r="F115" s="24"/>
      <c r="G115" s="24"/>
      <c r="H115" s="160"/>
      <c r="I115" s="160"/>
      <c r="J115" s="122"/>
      <c r="K115" s="160"/>
      <c r="L115" s="160"/>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row>
    <row r="116" spans="1:40" s="161" customFormat="1" ht="30" customHeight="1" x14ac:dyDescent="0.25">
      <c r="A116" s="24"/>
      <c r="B116" s="24"/>
      <c r="C116" s="24"/>
      <c r="D116" s="24"/>
      <c r="E116" s="24"/>
      <c r="F116" s="24"/>
      <c r="G116" s="24"/>
      <c r="H116" s="160"/>
      <c r="I116" s="160"/>
      <c r="J116" s="122"/>
      <c r="K116" s="160"/>
      <c r="L116" s="160"/>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row>
    <row r="117" spans="1:40" s="161" customFormat="1" ht="30" customHeight="1" x14ac:dyDescent="0.25">
      <c r="A117" s="24"/>
      <c r="B117" s="24"/>
      <c r="C117" s="24"/>
      <c r="D117" s="24"/>
      <c r="E117" s="24"/>
      <c r="F117" s="24"/>
      <c r="G117" s="24"/>
      <c r="H117" s="160"/>
      <c r="I117" s="160"/>
      <c r="J117" s="122"/>
      <c r="K117" s="160"/>
      <c r="L117" s="160"/>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row>
    <row r="118" spans="1:40" s="161" customFormat="1" ht="30" customHeight="1" x14ac:dyDescent="0.25">
      <c r="A118" s="24"/>
      <c r="B118" s="24"/>
      <c r="C118" s="24"/>
      <c r="D118" s="24"/>
      <c r="E118" s="24"/>
      <c r="F118" s="24"/>
      <c r="G118" s="24"/>
      <c r="H118" s="160"/>
      <c r="I118" s="160"/>
      <c r="J118" s="122"/>
      <c r="K118" s="160"/>
      <c r="L118" s="160"/>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row>
    <row r="119" spans="1:40" s="161" customFormat="1" ht="30" customHeight="1" x14ac:dyDescent="0.25">
      <c r="A119" s="24"/>
      <c r="B119" s="24"/>
      <c r="C119" s="24"/>
      <c r="D119" s="24"/>
      <c r="E119" s="24"/>
      <c r="F119" s="24"/>
      <c r="G119" s="24"/>
      <c r="H119" s="160"/>
      <c r="I119" s="160"/>
      <c r="J119" s="122"/>
      <c r="K119" s="160"/>
      <c r="L119" s="160"/>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row>
    <row r="120" spans="1:40" s="161" customFormat="1" ht="30" customHeight="1" x14ac:dyDescent="0.25">
      <c r="A120" s="24"/>
      <c r="B120" s="24"/>
      <c r="C120" s="24"/>
      <c r="D120" s="24"/>
      <c r="E120" s="24"/>
      <c r="F120" s="24"/>
      <c r="G120" s="24"/>
      <c r="H120" s="160"/>
      <c r="I120" s="160"/>
      <c r="J120" s="122"/>
      <c r="K120" s="160"/>
      <c r="L120" s="160"/>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row>
    <row r="121" spans="1:40" s="161" customFormat="1" ht="30" customHeight="1" x14ac:dyDescent="0.25">
      <c r="A121" s="24"/>
      <c r="B121" s="24"/>
      <c r="C121" s="24"/>
      <c r="D121" s="24"/>
      <c r="E121" s="24"/>
      <c r="F121" s="24"/>
      <c r="G121" s="24"/>
      <c r="H121" s="160"/>
      <c r="I121" s="160"/>
      <c r="J121" s="122"/>
      <c r="K121" s="160"/>
      <c r="L121" s="160"/>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row>
    <row r="122" spans="1:40" s="161" customFormat="1" ht="30" customHeight="1" x14ac:dyDescent="0.25">
      <c r="A122" s="24"/>
      <c r="B122" s="24"/>
      <c r="C122" s="24"/>
      <c r="D122" s="24"/>
      <c r="E122" s="24"/>
      <c r="F122" s="24"/>
      <c r="G122" s="24"/>
      <c r="H122" s="160"/>
      <c r="I122" s="160"/>
      <c r="J122" s="122"/>
      <c r="K122" s="160"/>
      <c r="L122" s="160"/>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row>
    <row r="123" spans="1:40" s="161" customFormat="1" ht="30" customHeight="1" x14ac:dyDescent="0.25">
      <c r="A123" s="24"/>
      <c r="B123" s="24"/>
      <c r="C123" s="24"/>
      <c r="D123" s="24"/>
      <c r="E123" s="24"/>
      <c r="F123" s="24"/>
      <c r="G123" s="24"/>
      <c r="H123" s="160"/>
      <c r="I123" s="160"/>
      <c r="J123" s="122"/>
      <c r="K123" s="160"/>
      <c r="L123" s="160"/>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row>
    <row r="124" spans="1:40" s="161" customFormat="1" ht="30" customHeight="1" x14ac:dyDescent="0.25">
      <c r="A124" s="24"/>
      <c r="B124" s="24"/>
      <c r="C124" s="24"/>
      <c r="D124" s="24"/>
      <c r="E124" s="24"/>
      <c r="F124" s="24"/>
      <c r="G124" s="24"/>
      <c r="H124" s="160"/>
      <c r="I124" s="160"/>
      <c r="J124" s="122"/>
      <c r="K124" s="160"/>
      <c r="L124" s="160"/>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row>
    <row r="125" spans="1:40" s="161" customFormat="1" ht="30" customHeight="1" x14ac:dyDescent="0.25">
      <c r="A125" s="24"/>
      <c r="B125" s="24"/>
      <c r="C125" s="24"/>
      <c r="D125" s="24"/>
      <c r="E125" s="24"/>
      <c r="F125" s="24"/>
      <c r="G125" s="24"/>
      <c r="H125" s="160"/>
      <c r="I125" s="160"/>
      <c r="J125" s="122"/>
      <c r="K125" s="160"/>
      <c r="L125" s="160"/>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row>
    <row r="126" spans="1:40" s="161" customFormat="1" ht="30" customHeight="1" x14ac:dyDescent="0.25">
      <c r="A126" s="24"/>
      <c r="B126" s="24"/>
      <c r="C126" s="24"/>
      <c r="D126" s="24"/>
      <c r="E126" s="24"/>
      <c r="F126" s="24"/>
      <c r="G126" s="24"/>
      <c r="H126" s="160"/>
      <c r="I126" s="160"/>
      <c r="J126" s="122"/>
      <c r="K126" s="160"/>
      <c r="L126" s="160"/>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row>
    <row r="127" spans="1:40" s="161" customFormat="1" ht="30" customHeight="1" x14ac:dyDescent="0.25">
      <c r="A127" s="24"/>
      <c r="B127" s="24"/>
      <c r="C127" s="24"/>
      <c r="D127" s="24"/>
      <c r="E127" s="24"/>
      <c r="F127" s="24"/>
      <c r="G127" s="24"/>
      <c r="H127" s="160"/>
      <c r="I127" s="160"/>
      <c r="J127" s="122"/>
      <c r="K127" s="160"/>
      <c r="L127" s="160"/>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row>
    <row r="128" spans="1:40" s="161" customFormat="1" ht="30" customHeight="1" x14ac:dyDescent="0.25">
      <c r="A128" s="24"/>
      <c r="B128" s="24"/>
      <c r="C128" s="24"/>
      <c r="D128" s="24"/>
      <c r="E128" s="24"/>
      <c r="F128" s="24"/>
      <c r="G128" s="24"/>
      <c r="H128" s="160"/>
      <c r="I128" s="160"/>
      <c r="J128" s="122"/>
      <c r="K128" s="160"/>
      <c r="L128" s="160"/>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row>
    <row r="129" spans="1:40" s="161" customFormat="1" x14ac:dyDescent="0.25">
      <c r="A129" s="24"/>
      <c r="B129" s="24"/>
      <c r="C129" s="24"/>
      <c r="D129" s="24"/>
      <c r="E129" s="24"/>
      <c r="F129" s="24"/>
      <c r="G129" s="24"/>
      <c r="H129" s="160"/>
      <c r="I129" s="160"/>
      <c r="J129" s="122"/>
      <c r="K129" s="160"/>
      <c r="L129" s="160"/>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row>
    <row r="130" spans="1:40" s="161" customFormat="1" x14ac:dyDescent="0.25">
      <c r="A130" s="24"/>
      <c r="B130" s="24"/>
      <c r="C130" s="24"/>
      <c r="D130" s="24"/>
      <c r="E130" s="24"/>
      <c r="F130" s="24"/>
      <c r="G130" s="24"/>
      <c r="H130" s="160"/>
      <c r="I130" s="160"/>
      <c r="J130" s="122"/>
      <c r="K130" s="160"/>
      <c r="L130" s="160"/>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row>
  </sheetData>
  <sheetProtection password="9004" sheet="1" objects="1" scenarios="1" formatColumns="0" formatRows="0" selectLockedCells="1" autoFilter="0"/>
  <mergeCells count="68">
    <mergeCell ref="C14:C15"/>
    <mergeCell ref="D6:G8"/>
    <mergeCell ref="C12:C13"/>
    <mergeCell ref="D12:D13"/>
    <mergeCell ref="E14:G15"/>
    <mergeCell ref="D14:D15"/>
    <mergeCell ref="B6:C8"/>
    <mergeCell ref="B9:B10"/>
    <mergeCell ref="C9:C10"/>
    <mergeCell ref="B14:B15"/>
    <mergeCell ref="E22:G23"/>
    <mergeCell ref="B16:B17"/>
    <mergeCell ref="E16:G17"/>
    <mergeCell ref="B18:B19"/>
    <mergeCell ref="E18:G19"/>
    <mergeCell ref="C22:C23"/>
    <mergeCell ref="C16:C17"/>
    <mergeCell ref="C18:C19"/>
    <mergeCell ref="C20:C21"/>
    <mergeCell ref="E20:G21"/>
    <mergeCell ref="B44:D51"/>
    <mergeCell ref="B12:B13"/>
    <mergeCell ref="E12:G13"/>
    <mergeCell ref="D20:D21"/>
    <mergeCell ref="D22:D23"/>
    <mergeCell ref="D16:D17"/>
    <mergeCell ref="D18:D19"/>
    <mergeCell ref="B43:D43"/>
    <mergeCell ref="B20:B21"/>
    <mergeCell ref="F43:G45"/>
    <mergeCell ref="E46:E48"/>
    <mergeCell ref="F46:G48"/>
    <mergeCell ref="E49:E51"/>
    <mergeCell ref="F49:G51"/>
    <mergeCell ref="E43:E45"/>
    <mergeCell ref="B22:B23"/>
    <mergeCell ref="B25:B26"/>
    <mergeCell ref="C25:C26"/>
    <mergeCell ref="D25:D26"/>
    <mergeCell ref="E25:G26"/>
    <mergeCell ref="B27:B28"/>
    <mergeCell ref="C27:C28"/>
    <mergeCell ref="D27:D28"/>
    <mergeCell ref="E27:G28"/>
    <mergeCell ref="B29:B30"/>
    <mergeCell ref="C29:C30"/>
    <mergeCell ref="D29:D30"/>
    <mergeCell ref="E29:G30"/>
    <mergeCell ref="B31:B32"/>
    <mergeCell ref="C31:C32"/>
    <mergeCell ref="D31:D32"/>
    <mergeCell ref="E31:G32"/>
    <mergeCell ref="B34:B35"/>
    <mergeCell ref="C34:C35"/>
    <mergeCell ref="D34:D35"/>
    <mergeCell ref="E34:G35"/>
    <mergeCell ref="B36:B37"/>
    <mergeCell ref="C36:C37"/>
    <mergeCell ref="D36:D37"/>
    <mergeCell ref="E36:G37"/>
    <mergeCell ref="B38:B39"/>
    <mergeCell ref="C38:C39"/>
    <mergeCell ref="D38:D39"/>
    <mergeCell ref="E38:G39"/>
    <mergeCell ref="B40:B41"/>
    <mergeCell ref="C40:C41"/>
    <mergeCell ref="D40:D41"/>
    <mergeCell ref="E40:G41"/>
  </mergeCells>
  <conditionalFormatting sqref="B6">
    <cfRule type="containsText" dxfId="19" priority="27" operator="containsText" text="Nível - 1">
      <formula>NOT(ISERROR(SEARCH("Nível - 1",B6)))</formula>
    </cfRule>
    <cfRule type="containsText" dxfId="18" priority="28" operator="containsText" text="Nível - 4">
      <formula>NOT(ISERROR(SEARCH("Nível - 4",B6)))</formula>
    </cfRule>
    <cfRule type="containsText" dxfId="17" priority="29" operator="containsText" text="Nível - 5">
      <formula>NOT(ISERROR(SEARCH("Nível - 5",B6)))</formula>
    </cfRule>
    <cfRule type="containsText" dxfId="16" priority="30" operator="containsText" text="Nível - 2">
      <formula>NOT(ISERROR(SEARCH("Nível - 2",B6)))</formula>
    </cfRule>
    <cfRule type="containsText" dxfId="15" priority="31" operator="containsText" text="Nível - 3">
      <formula>NOT(ISERROR(SEARCH("Nível - 3",B6)))</formula>
    </cfRule>
  </conditionalFormatting>
  <conditionalFormatting sqref="J14">
    <cfRule type="containsText" dxfId="14" priority="22" operator="containsText" text="Nível - 1">
      <formula>NOT(ISERROR(SEARCH("Nível - 1",J14)))</formula>
    </cfRule>
    <cfRule type="containsText" dxfId="13" priority="23" operator="containsText" text="Nível - 4">
      <formula>NOT(ISERROR(SEARCH("Nível - 4",J14)))</formula>
    </cfRule>
    <cfRule type="containsText" dxfId="12" priority="24" operator="containsText" text="Nível - 5">
      <formula>NOT(ISERROR(SEARCH("Nível - 5",J14)))</formula>
    </cfRule>
    <cfRule type="containsText" dxfId="11" priority="25" operator="containsText" text="Nível - 2">
      <formula>NOT(ISERROR(SEARCH("Nível - 2",J14)))</formula>
    </cfRule>
    <cfRule type="containsText" dxfId="10" priority="26" operator="containsText" text="Nível - 3">
      <formula>NOT(ISERROR(SEARCH("Nível - 3",J14)))</formula>
    </cfRule>
  </conditionalFormatting>
  <conditionalFormatting sqref="D6">
    <cfRule type="containsText" dxfId="9" priority="17" operator="containsText" text="Dano mínimo">
      <formula>NOT(ISERROR(SEARCH("Dano mínimo",D6)))</formula>
    </cfRule>
    <cfRule type="containsText" dxfId="8" priority="18" operator="containsText" text="Grande dano">
      <formula>NOT(ISERROR(SEARCH("Grande dano",D6)))</formula>
    </cfRule>
    <cfRule type="containsText" dxfId="7" priority="19" operator="containsText" text="Dano gravíssimo">
      <formula>NOT(ISERROR(SEARCH("Dano gravíssimo",D6)))</formula>
    </cfRule>
    <cfRule type="containsText" dxfId="6" priority="20" operator="containsText" text="Dano leve">
      <formula>NOT(ISERROR(SEARCH("Dano leve",D6)))</formula>
    </cfRule>
    <cfRule type="containsText" dxfId="5" priority="21" operator="containsText" text="Dano regular">
      <formula>NOT(ISERROR(SEARCH("Dano regular",D6)))</formula>
    </cfRule>
  </conditionalFormatting>
  <conditionalFormatting sqref="C9">
    <cfRule type="expression" dxfId="4" priority="1">
      <formula>$C$11=1</formula>
    </cfRule>
    <cfRule type="expression" dxfId="3" priority="2">
      <formula>$C$11=4</formula>
    </cfRule>
    <cfRule type="expression" dxfId="2" priority="3">
      <formula>$C$11=5</formula>
    </cfRule>
    <cfRule type="expression" dxfId="1" priority="4">
      <formula>$C$11=2</formula>
    </cfRule>
    <cfRule type="expression" dxfId="0" priority="5">
      <formula>$C$11=3</formula>
    </cfRule>
  </conditionalFormatting>
  <printOptions horizontalCentered="1"/>
  <pageMargins left="0.23622047244094491" right="0.23622047244094491" top="0.74803149606299213" bottom="0.74803149606299213" header="0.31496062992125984" footer="0.31496062992125984"/>
  <pageSetup paperSize="9" scale="88" fitToHeight="100" orientation="landscape" r:id="rId1"/>
  <headerFooter>
    <oddHeader>&amp;CALERTAS E DICAS</oddHeader>
    <oddFooter>&amp;LImpresso em &amp;D as &amp;T&amp;RPágina &amp;P de  &amp;N páginas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2"/>
  <sheetViews>
    <sheetView showGridLines="0" workbookViewId="0">
      <selection sqref="A1:XFD1048576"/>
    </sheetView>
  </sheetViews>
  <sheetFormatPr defaultRowHeight="15" x14ac:dyDescent="0.25"/>
  <cols>
    <col min="1" max="1" width="2.7109375" style="24" customWidth="1"/>
    <col min="2" max="2" width="29" style="24" customWidth="1"/>
    <col min="3" max="3" width="1.7109375" style="24" customWidth="1"/>
    <col min="4" max="4" width="29" style="24" customWidth="1"/>
    <col min="5" max="5" width="1.7109375" style="24" customWidth="1"/>
    <col min="6" max="6" width="29" style="24" customWidth="1"/>
    <col min="7" max="7" width="1.7109375" style="24" customWidth="1"/>
    <col min="8" max="8" width="29" style="24" customWidth="1"/>
    <col min="9" max="9" width="1.7109375" style="24" customWidth="1"/>
    <col min="10" max="10" width="29" style="24" customWidth="1"/>
    <col min="11" max="11" width="1.7109375" style="24" customWidth="1"/>
    <col min="12" max="12" width="29" style="24" customWidth="1"/>
    <col min="13" max="13" width="9.140625" style="24"/>
    <col min="14" max="26" width="0" style="24" hidden="1" customWidth="1"/>
    <col min="27" max="28" width="9.140625" style="24"/>
    <col min="29" max="29" width="11.7109375" style="24" bestFit="1" customWidth="1"/>
    <col min="30" max="30" width="34.42578125" style="24" bestFit="1" customWidth="1"/>
    <col min="31" max="32" width="9.140625" style="24"/>
    <col min="33" max="33" width="16.42578125" style="24" bestFit="1" customWidth="1"/>
    <col min="34" max="16384" width="9.140625" style="24"/>
  </cols>
  <sheetData>
    <row r="1" spans="2:34"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34"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4" spans="2:34" ht="15.75" x14ac:dyDescent="0.25">
      <c r="B4" s="194" t="s">
        <v>164</v>
      </c>
      <c r="C4" s="195"/>
      <c r="D4" s="194" t="s">
        <v>171</v>
      </c>
      <c r="E4" s="195"/>
      <c r="F4" s="194" t="s">
        <v>170</v>
      </c>
      <c r="G4" s="195"/>
      <c r="H4" s="194" t="s">
        <v>169</v>
      </c>
      <c r="I4" s="195"/>
      <c r="J4" s="194" t="s">
        <v>167</v>
      </c>
      <c r="K4" s="195"/>
      <c r="L4" s="194" t="s">
        <v>168</v>
      </c>
    </row>
    <row r="5" spans="2:34" ht="33.75" x14ac:dyDescent="0.25">
      <c r="B5" s="196">
        <f>IFERROR(COUNTA(Pro!$C$7:$C$57),0)</f>
        <v>2</v>
      </c>
      <c r="D5" s="196">
        <f>IFERROR(ROUND(AVERAGEIF(Pro!$M$7:$M$57,"&gt;"&amp;0),0),0)</f>
        <v>3</v>
      </c>
      <c r="F5" s="196">
        <f>IFERROR(ROUND(AVERAGEIF(Pro!$N$7:$N$57,"&gt;"&amp;0),0),0)</f>
        <v>3</v>
      </c>
      <c r="H5" s="196">
        <f>IFERROR(ROUND(AVERAGEIF(Pro!$O$7:$O$57,"&gt;"&amp;0),0),0)</f>
        <v>3</v>
      </c>
      <c r="J5" s="196">
        <f>IFERROR(ROUND(AVERAGEIF(Pro!$G$7:$G$57,"&gt;"&amp;0),0),0)</f>
        <v>3</v>
      </c>
      <c r="L5" s="196">
        <f>IFERROR(ROUND(AVERAGEIF(Pro!$H$7:$H$57,"&gt;"&amp;0),0),0)</f>
        <v>63</v>
      </c>
    </row>
    <row r="7" spans="2:34" x14ac:dyDescent="0.25">
      <c r="AB7" s="24" t="s">
        <v>172</v>
      </c>
      <c r="AC7" s="24" t="s">
        <v>173</v>
      </c>
      <c r="AD7" s="24" t="s">
        <v>174</v>
      </c>
      <c r="AF7" s="24" t="s">
        <v>172</v>
      </c>
      <c r="AG7" s="24" t="s">
        <v>178</v>
      </c>
      <c r="AH7" s="24" t="s">
        <v>176</v>
      </c>
    </row>
    <row r="8" spans="2:34" x14ac:dyDescent="0.25">
      <c r="AB8" s="24">
        <v>1</v>
      </c>
      <c r="AC8" s="197">
        <f>IFERROR(VLOOKUP(LARGE(Pla!$N$8:$N$57,Das_ge!AB8),Pla!$N$8:$O$57,1,FALSE),"")</f>
        <v>5000.0000010000003</v>
      </c>
      <c r="AD8" s="197" t="str">
        <f>IFERROR(VLOOKUP(AC8,Pla!$N$8:$O$57,2,FALSE),"")</f>
        <v>Atraso na entrega de material 1</v>
      </c>
      <c r="AF8" s="24">
        <v>1</v>
      </c>
      <c r="AG8" s="198">
        <f>IFERROR(VLOOKUP(LARGE(Pla!$Q$8:$Q$57,Das_ge!AF8),Pla!$Q$8:$R$57,1,FALSE),"")</f>
        <v>31.000001000000001</v>
      </c>
      <c r="AH8" s="199" t="str">
        <f>IFERROR(VLOOKUP(Das_ge!AG8,Pla!$Q$8:$R$57,2,FALSE),"")</f>
        <v>Seguimentar a linha de produção</v>
      </c>
    </row>
    <row r="9" spans="2:34" x14ac:dyDescent="0.25">
      <c r="AB9" s="24">
        <v>2</v>
      </c>
      <c r="AC9" s="197">
        <f>IFERROR(VLOOKUP(LARGE(Pla!$N$8:$N$57,Das_ge!AB9),Pla!$N$8:$O$57,1,FALSE),"")</f>
        <v>500.00000199999999</v>
      </c>
      <c r="AD9" s="197" t="str">
        <f>IFERROR(VLOOKUP(AC9,Pla!$N$8:$O$57,2,FALSE),"")</f>
        <v>Atraso na entrega de material 2</v>
      </c>
      <c r="AF9" s="24">
        <v>2</v>
      </c>
      <c r="AG9" s="198">
        <f>IFERROR(VLOOKUP(LARGE(Pla!$Q$8:$Q$57,Das_ge!AF9),Pla!$Q$8:$R$57,1,FALSE),"")</f>
        <v>12.000002</v>
      </c>
      <c r="AH9" s="199" t="str">
        <f>IFERROR(VLOOKUP(Das_ge!AG9,Pla!$Q$8:$R$57,2,FALSE),"")</f>
        <v>Revisar os processos do financeiro</v>
      </c>
    </row>
    <row r="10" spans="2:34" x14ac:dyDescent="0.25">
      <c r="AB10" s="24">
        <v>3</v>
      </c>
      <c r="AC10" s="197" t="str">
        <f>IFERROR(VLOOKUP(LARGE(Pla!$N$8:$N$57,Das_ge!AB10),Pla!$N$8:$O$57,1,FALSE),"")</f>
        <v/>
      </c>
      <c r="AD10" s="197" t="str">
        <f>IFERROR(VLOOKUP(AC10,Pla!$N$8:$O$57,2,FALSE),"")</f>
        <v/>
      </c>
      <c r="AF10" s="24">
        <v>3</v>
      </c>
      <c r="AG10" s="198" t="str">
        <f>IFERROR(VLOOKUP(LARGE(Pla!$Q$8:$Q$57,Das_ge!AF10),Pla!$Q$8:$R$57,1,FALSE),"")</f>
        <v/>
      </c>
      <c r="AH10" s="199" t="str">
        <f>IFERROR(VLOOKUP(Das_ge!AG10,Pla!$Q$8:$R$57,2,FALSE),"")</f>
        <v/>
      </c>
    </row>
    <row r="11" spans="2:34" x14ac:dyDescent="0.25">
      <c r="AB11" s="24">
        <v>4</v>
      </c>
      <c r="AC11" s="197" t="str">
        <f>IFERROR(VLOOKUP(LARGE(Pla!$N$8:$N$57,Das_ge!AB11),Pla!$N$8:$O$57,1,FALSE),"")</f>
        <v/>
      </c>
      <c r="AD11" s="197" t="str">
        <f>IFERROR(VLOOKUP(AC11,Pla!$N$8:$O$57,2,FALSE),"")</f>
        <v/>
      </c>
      <c r="AF11" s="24">
        <v>4</v>
      </c>
      <c r="AG11" s="198" t="str">
        <f>IFERROR(VLOOKUP(LARGE(Pla!$Q$8:$Q$57,Das_ge!AF11),Pla!$Q$8:$R$57,1,FALSE),"")</f>
        <v/>
      </c>
      <c r="AH11" s="199" t="str">
        <f>IFERROR(VLOOKUP(Das_ge!AG11,Pla!$Q$8:$R$57,2,FALSE),"")</f>
        <v/>
      </c>
    </row>
    <row r="12" spans="2:34" x14ac:dyDescent="0.25">
      <c r="AB12" s="24">
        <v>5</v>
      </c>
      <c r="AC12" s="197" t="str">
        <f>IFERROR(VLOOKUP(LARGE(Pla!$N$8:$N$57,Das_ge!AB12),Pla!$N$8:$O$57,1,FALSE),"")</f>
        <v/>
      </c>
      <c r="AD12" s="197" t="str">
        <f>IFERROR(VLOOKUP(AC12,Pla!$N$8:$O$57,2,FALSE),"")</f>
        <v/>
      </c>
      <c r="AF12" s="24">
        <v>5</v>
      </c>
      <c r="AG12" s="198" t="str">
        <f>IFERROR(VLOOKUP(LARGE(Pla!$Q$8:$Q$57,Das_ge!AF12),Pla!$Q$8:$R$57,1,FALSE),"")</f>
        <v/>
      </c>
      <c r="AH12" s="199" t="str">
        <f>IFERROR(VLOOKUP(Das_ge!AG12,Pla!$Q$8:$R$57,2,FALSE),"")</f>
        <v/>
      </c>
    </row>
  </sheetData>
  <sheetProtection password="9004" sheet="1" objects="1" scenarios="1"/>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1"/>
  <sheetViews>
    <sheetView showGridLines="0" workbookViewId="0">
      <selection activeCell="B3" sqref="B3"/>
    </sheetView>
  </sheetViews>
  <sheetFormatPr defaultRowHeight="15" x14ac:dyDescent="0.25"/>
  <cols>
    <col min="1" max="1" width="2.7109375" style="24" customWidth="1"/>
    <col min="2" max="2" width="34.42578125" style="24" customWidth="1"/>
    <col min="3" max="3" width="2.7109375" style="24" customWidth="1"/>
    <col min="4" max="4" width="34.42578125" style="24" customWidth="1"/>
    <col min="5" max="5" width="2.7109375" style="24" customWidth="1"/>
    <col min="6" max="6" width="34.42578125" style="24" customWidth="1"/>
    <col min="7" max="7" width="2.7109375" style="24" customWidth="1"/>
    <col min="8" max="8" width="34.42578125" style="24" customWidth="1"/>
    <col min="9" max="9" width="2.7109375" style="24" customWidth="1"/>
    <col min="10" max="10" width="34.42578125" style="24" customWidth="1"/>
    <col min="11" max="11" width="9.140625" style="24"/>
    <col min="12" max="26" width="0" style="24" hidden="1" customWidth="1"/>
    <col min="27" max="27" width="29.140625" style="24" bestFit="1" customWidth="1"/>
    <col min="28" max="28" width="17.5703125" style="24" bestFit="1" customWidth="1"/>
    <col min="29" max="29" width="16.140625" style="24" bestFit="1" customWidth="1"/>
    <col min="30" max="30" width="17.7109375" style="24" bestFit="1" customWidth="1"/>
    <col min="31" max="31" width="18.140625" style="24" bestFit="1" customWidth="1"/>
    <col min="32" max="32" width="15.140625" style="24" bestFit="1" customWidth="1"/>
    <col min="33" max="16384" width="9.140625" style="24"/>
  </cols>
  <sheetData>
    <row r="1" spans="2:34"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34"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4" spans="2:34" x14ac:dyDescent="0.25">
      <c r="B4" s="200" t="s">
        <v>179</v>
      </c>
      <c r="D4" s="203" t="s">
        <v>66</v>
      </c>
    </row>
    <row r="5" spans="2:34" ht="5.0999999999999996" customHeight="1" x14ac:dyDescent="0.25"/>
    <row r="6" spans="2:34" ht="18.75" x14ac:dyDescent="0.3">
      <c r="B6" s="201" t="s">
        <v>180</v>
      </c>
      <c r="D6" s="201" t="s">
        <v>181</v>
      </c>
      <c r="F6" s="201" t="s">
        <v>182</v>
      </c>
      <c r="H6" s="201" t="s">
        <v>183</v>
      </c>
      <c r="J6" s="201" t="s">
        <v>184</v>
      </c>
    </row>
    <row r="7" spans="2:34" ht="33.75" x14ac:dyDescent="0.25">
      <c r="B7" s="196" t="str">
        <f>IFERROR(VLOOKUP($D$4,Pro!$K$7:$O$57,3,FALSE),"")</f>
        <v/>
      </c>
      <c r="D7" s="196" t="str">
        <f>IFERROR(VLOOKUP($D$4,Pro!$K$7:$O$57,4,FALSE),"")</f>
        <v/>
      </c>
      <c r="F7" s="196" t="str">
        <f>IFERROR(VLOOKUP($D$4,Pro!$K$7:$O$57,5,FALSE),"")</f>
        <v/>
      </c>
      <c r="H7" s="202" t="str">
        <f>IFERROR(VLOOKUP($D$4,Pro!$C$7:$H$57,5,FALSE),"")</f>
        <v/>
      </c>
      <c r="J7" s="202" t="str">
        <f>IFERROR(VLOOKUP($D$4,Pro!$C$7:$H$57,6,FALSE),"")</f>
        <v/>
      </c>
    </row>
    <row r="9" spans="2:34" x14ac:dyDescent="0.25">
      <c r="AB9" s="24" t="s">
        <v>180</v>
      </c>
      <c r="AC9" s="24" t="s">
        <v>181</v>
      </c>
      <c r="AD9" s="24" t="s">
        <v>182</v>
      </c>
      <c r="AE9" s="24" t="s">
        <v>183</v>
      </c>
      <c r="AF9" s="24" t="s">
        <v>184</v>
      </c>
    </row>
    <row r="10" spans="2:34" x14ac:dyDescent="0.25">
      <c r="AA10" s="24" t="str">
        <f>D4</f>
        <v>Otimizar a infraestrutura de empresa</v>
      </c>
      <c r="AB10" s="24" t="str">
        <f>B7</f>
        <v/>
      </c>
      <c r="AC10" s="24" t="str">
        <f>D7</f>
        <v/>
      </c>
      <c r="AD10" s="24" t="str">
        <f>F7</f>
        <v/>
      </c>
      <c r="AE10" s="198" t="str">
        <f>H7</f>
        <v/>
      </c>
      <c r="AF10" s="198" t="str">
        <f>J7</f>
        <v/>
      </c>
    </row>
    <row r="11" spans="2:34" x14ac:dyDescent="0.25">
      <c r="AA11" s="24" t="s">
        <v>185</v>
      </c>
      <c r="AB11" s="24">
        <f>Das_ge!D5</f>
        <v>3</v>
      </c>
      <c r="AC11" s="24">
        <f>Das_ge!F5</f>
        <v>3</v>
      </c>
      <c r="AD11" s="24">
        <f>Das_ge!H5</f>
        <v>3</v>
      </c>
      <c r="AE11" s="24">
        <f>Das_ge!J5</f>
        <v>3</v>
      </c>
      <c r="AF11" s="24">
        <f>Das_ge!L5</f>
        <v>63</v>
      </c>
    </row>
  </sheetData>
  <sheetProtection password="9004" sheet="1" objects="1" scenarios="1"/>
  <dataValidations count="1">
    <dataValidation type="list" allowBlank="1" showInputMessage="1" showErrorMessage="1" sqref="D4">
      <formula1>ListaProblemas</formula1>
    </dataValidation>
  </dataValidation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B1:AH128"/>
  <sheetViews>
    <sheetView showGridLines="0" tabSelected="1" zoomScaleNormal="100" workbookViewId="0">
      <selection activeCell="B6" sqref="B6:S6"/>
    </sheetView>
  </sheetViews>
  <sheetFormatPr defaultRowHeight="15" zeroHeight="1" x14ac:dyDescent="0.25"/>
  <cols>
    <col min="1" max="1" width="3.85546875" style="24" customWidth="1"/>
    <col min="2" max="2" width="26.5703125" style="24" customWidth="1"/>
    <col min="3" max="18" width="8.85546875" style="24" customWidth="1"/>
    <col min="19" max="16384" width="9.140625" style="24"/>
  </cols>
  <sheetData>
    <row r="1" spans="2:34" s="3" customFormat="1" ht="30" customHeight="1" x14ac:dyDescent="0.25">
      <c r="H1" s="4"/>
      <c r="I1" s="5"/>
      <c r="J1" s="5"/>
      <c r="K1" s="6"/>
      <c r="L1" s="7"/>
      <c r="M1" s="5"/>
      <c r="N1" s="5"/>
      <c r="O1" s="5"/>
      <c r="P1" s="5"/>
      <c r="Q1" s="5"/>
      <c r="R1" s="5"/>
      <c r="S1" s="5"/>
      <c r="T1" s="5"/>
      <c r="U1" s="5"/>
      <c r="V1" s="5"/>
      <c r="W1" s="5"/>
      <c r="X1" s="5"/>
      <c r="Y1" s="5"/>
      <c r="Z1" s="8"/>
      <c r="AA1" s="9"/>
      <c r="AB1" s="9"/>
      <c r="AC1" s="9"/>
      <c r="AD1" s="9"/>
      <c r="AE1" s="9"/>
      <c r="AF1" s="9"/>
      <c r="AG1" s="9"/>
      <c r="AH1" s="9"/>
    </row>
    <row r="2" spans="2:34" s="10" customFormat="1" ht="24.95" customHeight="1" x14ac:dyDescent="0.25">
      <c r="C2" s="11"/>
      <c r="D2" s="11"/>
      <c r="E2" s="11"/>
      <c r="H2" s="12"/>
      <c r="I2" s="13"/>
      <c r="J2" s="13"/>
      <c r="K2" s="14"/>
      <c r="L2" s="15"/>
      <c r="M2" s="13"/>
      <c r="N2" s="13"/>
      <c r="O2" s="13"/>
      <c r="P2" s="13"/>
      <c r="Q2" s="13"/>
      <c r="R2" s="13"/>
      <c r="S2" s="13"/>
      <c r="T2" s="13"/>
      <c r="U2" s="13"/>
      <c r="V2" s="13"/>
      <c r="W2" s="13"/>
      <c r="X2" s="13"/>
      <c r="Y2" s="13"/>
      <c r="Z2" s="16"/>
      <c r="AA2" s="17"/>
      <c r="AB2" s="17"/>
      <c r="AC2" s="17"/>
      <c r="AD2" s="17"/>
      <c r="AE2" s="17"/>
      <c r="AF2" s="17"/>
      <c r="AG2" s="17"/>
      <c r="AH2" s="17"/>
    </row>
    <row r="3" spans="2:34" s="18" customFormat="1" ht="15" customHeight="1" x14ac:dyDescent="0.25"/>
    <row r="4" spans="2:34" s="18" customFormat="1" ht="43.5" customHeight="1" x14ac:dyDescent="0.25">
      <c r="B4" s="19" t="s">
        <v>150</v>
      </c>
      <c r="C4" s="19"/>
      <c r="D4" s="19"/>
      <c r="E4" s="19"/>
      <c r="F4" s="19"/>
      <c r="G4" s="19"/>
      <c r="H4" s="19"/>
      <c r="I4" s="19"/>
      <c r="J4" s="19"/>
      <c r="K4" s="19"/>
      <c r="L4" s="19"/>
      <c r="M4" s="19"/>
      <c r="N4" s="19"/>
      <c r="O4" s="19"/>
      <c r="P4" s="19"/>
      <c r="Q4" s="19"/>
      <c r="R4" s="19"/>
      <c r="S4" s="19"/>
    </row>
    <row r="5" spans="2:34" s="21" customFormat="1" ht="13.5" customHeight="1" x14ac:dyDescent="0.25">
      <c r="B5" s="20"/>
      <c r="C5" s="20"/>
      <c r="D5" s="20"/>
      <c r="E5" s="20"/>
      <c r="F5" s="20"/>
      <c r="G5" s="20"/>
      <c r="H5" s="20"/>
      <c r="I5" s="20"/>
      <c r="J5" s="20"/>
      <c r="K5" s="20"/>
      <c r="L5" s="20"/>
      <c r="M5" s="20"/>
      <c r="N5" s="20"/>
    </row>
    <row r="6" spans="2:34" ht="36.75" customHeight="1" x14ac:dyDescent="0.25">
      <c r="B6" s="22" t="s">
        <v>149</v>
      </c>
      <c r="C6" s="22"/>
      <c r="D6" s="22"/>
      <c r="E6" s="22"/>
      <c r="F6" s="22"/>
      <c r="G6" s="22"/>
      <c r="H6" s="22"/>
      <c r="I6" s="22"/>
      <c r="J6" s="22"/>
      <c r="K6" s="22"/>
      <c r="L6" s="22"/>
      <c r="M6" s="22"/>
      <c r="N6" s="22"/>
      <c r="O6" s="22"/>
      <c r="P6" s="22"/>
      <c r="Q6" s="22"/>
      <c r="R6" s="22"/>
      <c r="S6" s="22"/>
      <c r="T6" s="23"/>
      <c r="U6" s="23"/>
    </row>
    <row r="7" spans="2:34" ht="5.0999999999999996" customHeight="1" x14ac:dyDescent="0.25">
      <c r="B7" s="25"/>
      <c r="C7" s="25"/>
      <c r="D7" s="25"/>
      <c r="E7" s="25"/>
      <c r="F7" s="25"/>
      <c r="G7" s="25"/>
      <c r="H7" s="25"/>
      <c r="I7" s="25"/>
      <c r="J7" s="25"/>
      <c r="K7" s="25"/>
      <c r="L7" s="25"/>
      <c r="M7" s="25"/>
      <c r="N7" s="25"/>
      <c r="O7" s="25"/>
      <c r="P7" s="25"/>
      <c r="Q7" s="25"/>
      <c r="R7" s="25"/>
      <c r="S7" s="25"/>
    </row>
    <row r="8" spans="2:34" ht="45" customHeight="1" x14ac:dyDescent="0.25">
      <c r="B8" s="26" t="s">
        <v>46</v>
      </c>
      <c r="C8" s="27" t="s">
        <v>151</v>
      </c>
      <c r="D8" s="27"/>
      <c r="E8" s="27"/>
      <c r="F8" s="27"/>
      <c r="G8" s="27"/>
      <c r="H8" s="27"/>
      <c r="I8" s="27"/>
      <c r="J8" s="27"/>
      <c r="K8" s="27"/>
      <c r="L8" s="27"/>
      <c r="M8" s="27"/>
      <c r="N8" s="27"/>
      <c r="O8" s="27"/>
      <c r="P8" s="27"/>
      <c r="Q8" s="27"/>
      <c r="R8" s="27"/>
      <c r="S8" s="28"/>
    </row>
    <row r="9" spans="2:34" ht="5.0999999999999996" customHeight="1" x14ac:dyDescent="0.25"/>
    <row r="10" spans="2:34" ht="45" customHeight="1" x14ac:dyDescent="0.25">
      <c r="B10" s="26" t="s">
        <v>12</v>
      </c>
      <c r="C10" s="27" t="s">
        <v>152</v>
      </c>
      <c r="D10" s="27"/>
      <c r="E10" s="27"/>
      <c r="F10" s="27"/>
      <c r="G10" s="27"/>
      <c r="H10" s="27"/>
      <c r="I10" s="27"/>
      <c r="J10" s="27"/>
      <c r="K10" s="27"/>
      <c r="L10" s="27"/>
      <c r="M10" s="27"/>
      <c r="N10" s="27"/>
      <c r="O10" s="27"/>
      <c r="P10" s="27"/>
      <c r="Q10" s="27"/>
      <c r="R10" s="27"/>
      <c r="S10" s="28"/>
    </row>
    <row r="11" spans="2:34" ht="5.0999999999999996" customHeight="1" x14ac:dyDescent="0.25"/>
    <row r="12" spans="2:34" ht="45" customHeight="1" x14ac:dyDescent="0.25">
      <c r="B12" s="26" t="s">
        <v>126</v>
      </c>
      <c r="C12" s="27" t="s">
        <v>127</v>
      </c>
      <c r="D12" s="27"/>
      <c r="E12" s="27"/>
      <c r="F12" s="27"/>
      <c r="G12" s="27"/>
      <c r="H12" s="27"/>
      <c r="I12" s="27"/>
      <c r="J12" s="27"/>
      <c r="K12" s="27"/>
      <c r="L12" s="27"/>
      <c r="M12" s="27"/>
      <c r="N12" s="27"/>
      <c r="O12" s="27"/>
      <c r="P12" s="27"/>
      <c r="Q12" s="27"/>
      <c r="R12" s="27"/>
      <c r="S12" s="28"/>
    </row>
    <row r="13" spans="2:34" ht="5.0999999999999996" customHeight="1" x14ac:dyDescent="0.25">
      <c r="B13" s="29"/>
      <c r="C13" s="29"/>
      <c r="D13" s="29"/>
      <c r="E13" s="29"/>
      <c r="F13" s="29"/>
      <c r="G13" s="29"/>
      <c r="H13" s="29"/>
      <c r="I13" s="29"/>
      <c r="J13" s="29"/>
      <c r="K13" s="29"/>
      <c r="L13" s="29"/>
    </row>
    <row r="14" spans="2:34" ht="45" customHeight="1" x14ac:dyDescent="0.25">
      <c r="B14" s="26" t="s">
        <v>148</v>
      </c>
      <c r="C14" s="27" t="s">
        <v>128</v>
      </c>
      <c r="D14" s="27"/>
      <c r="E14" s="27"/>
      <c r="F14" s="27"/>
      <c r="G14" s="27"/>
      <c r="H14" s="27"/>
      <c r="I14" s="27"/>
      <c r="J14" s="27"/>
      <c r="K14" s="27"/>
      <c r="L14" s="27"/>
      <c r="M14" s="27"/>
      <c r="N14" s="27"/>
      <c r="O14" s="27"/>
      <c r="P14" s="27"/>
      <c r="Q14" s="27"/>
      <c r="R14" s="27"/>
      <c r="S14" s="28"/>
    </row>
    <row r="15" spans="2:34" ht="5.0999999999999996" customHeight="1" x14ac:dyDescent="0.25">
      <c r="B15" s="29"/>
      <c r="C15" s="29"/>
      <c r="D15" s="29"/>
      <c r="E15" s="29"/>
      <c r="F15" s="29"/>
      <c r="G15" s="29"/>
      <c r="H15" s="29"/>
      <c r="I15" s="29"/>
      <c r="J15" s="29"/>
      <c r="K15" s="29"/>
      <c r="L15" s="29"/>
    </row>
    <row r="16" spans="2:34" ht="45" customHeight="1" x14ac:dyDescent="0.25">
      <c r="B16" s="26" t="s">
        <v>47</v>
      </c>
      <c r="C16" s="27" t="s">
        <v>206</v>
      </c>
      <c r="D16" s="27"/>
      <c r="E16" s="27"/>
      <c r="F16" s="27"/>
      <c r="G16" s="27"/>
      <c r="H16" s="27"/>
      <c r="I16" s="27"/>
      <c r="J16" s="27"/>
      <c r="K16" s="27"/>
      <c r="L16" s="27"/>
      <c r="M16" s="27"/>
      <c r="N16" s="27"/>
      <c r="O16" s="27"/>
      <c r="P16" s="27"/>
      <c r="Q16" s="27"/>
      <c r="R16" s="27"/>
      <c r="S16" s="28"/>
    </row>
    <row r="17" spans="2:21" ht="5.0999999999999996" customHeight="1" x14ac:dyDescent="0.25">
      <c r="D17" s="30"/>
      <c r="E17" s="30"/>
      <c r="F17" s="30"/>
      <c r="G17" s="30"/>
      <c r="H17" s="30"/>
      <c r="I17" s="30"/>
      <c r="J17" s="30"/>
      <c r="K17" s="30"/>
      <c r="L17" s="30"/>
    </row>
    <row r="18" spans="2:21" ht="45" customHeight="1" x14ac:dyDescent="0.25">
      <c r="B18" s="26" t="s">
        <v>202</v>
      </c>
      <c r="C18" s="27" t="s">
        <v>64</v>
      </c>
      <c r="D18" s="27"/>
      <c r="E18" s="27"/>
      <c r="F18" s="27"/>
      <c r="G18" s="27"/>
      <c r="H18" s="27"/>
      <c r="I18" s="27"/>
      <c r="J18" s="27"/>
      <c r="K18" s="27"/>
      <c r="L18" s="27"/>
      <c r="M18" s="27"/>
      <c r="N18" s="27"/>
      <c r="O18" s="27"/>
      <c r="P18" s="27"/>
      <c r="Q18" s="27"/>
      <c r="R18" s="27"/>
      <c r="S18" s="28"/>
    </row>
    <row r="19" spans="2:21" ht="5.0999999999999996" customHeight="1" x14ac:dyDescent="0.25">
      <c r="B19" s="31"/>
      <c r="C19" s="31"/>
      <c r="D19" s="31"/>
      <c r="E19" s="31"/>
      <c r="F19" s="31"/>
      <c r="G19" s="31"/>
      <c r="H19" s="31"/>
      <c r="I19" s="31"/>
      <c r="J19" s="31"/>
      <c r="K19" s="31"/>
      <c r="L19" s="31"/>
      <c r="M19" s="31"/>
      <c r="N19" s="31"/>
      <c r="O19" s="31"/>
      <c r="P19" s="31"/>
      <c r="Q19" s="31"/>
      <c r="R19" s="31"/>
      <c r="S19" s="31"/>
      <c r="T19" s="23"/>
      <c r="U19" s="23"/>
    </row>
    <row r="20" spans="2:21" ht="45" customHeight="1" x14ac:dyDescent="0.25">
      <c r="B20" s="26" t="s">
        <v>203</v>
      </c>
      <c r="C20" s="27" t="s">
        <v>207</v>
      </c>
      <c r="D20" s="27"/>
      <c r="E20" s="27"/>
      <c r="F20" s="27"/>
      <c r="G20" s="27"/>
      <c r="H20" s="27"/>
      <c r="I20" s="27"/>
      <c r="J20" s="27"/>
      <c r="K20" s="27"/>
      <c r="L20" s="27"/>
      <c r="M20" s="27"/>
      <c r="N20" s="27"/>
      <c r="O20" s="27"/>
      <c r="P20" s="27"/>
      <c r="Q20" s="27"/>
      <c r="R20" s="27"/>
      <c r="S20" s="28"/>
    </row>
    <row r="21" spans="2:21" ht="12" customHeight="1" x14ac:dyDescent="0.25"/>
    <row r="22" spans="2:21" ht="13.5" customHeight="1" x14ac:dyDescent="0.25">
      <c r="D22" s="30"/>
      <c r="E22" s="30"/>
      <c r="F22" s="30"/>
      <c r="G22" s="30"/>
      <c r="H22" s="30"/>
      <c r="I22" s="30"/>
      <c r="J22" s="30"/>
      <c r="K22" s="30"/>
      <c r="L22" s="30"/>
    </row>
    <row r="23" spans="2:21" ht="30" customHeight="1" x14ac:dyDescent="0.25">
      <c r="B23" s="32"/>
      <c r="C23" s="32"/>
      <c r="D23" s="32"/>
      <c r="E23" s="32"/>
      <c r="F23" s="32"/>
      <c r="G23" s="32"/>
      <c r="H23" s="32"/>
      <c r="I23" s="32"/>
      <c r="J23" s="32"/>
      <c r="K23" s="32"/>
      <c r="L23" s="32"/>
    </row>
    <row r="24" spans="2:21" ht="12" customHeight="1" x14ac:dyDescent="0.25">
      <c r="B24" s="23"/>
      <c r="C24" s="23"/>
      <c r="D24" s="23"/>
      <c r="E24" s="23"/>
      <c r="F24" s="23"/>
      <c r="G24" s="23"/>
      <c r="H24" s="23"/>
      <c r="I24" s="23"/>
      <c r="J24" s="23"/>
      <c r="K24" s="23"/>
      <c r="L24" s="23"/>
      <c r="M24" s="23"/>
      <c r="N24" s="23"/>
      <c r="O24" s="23"/>
      <c r="P24" s="23"/>
      <c r="Q24" s="23"/>
      <c r="R24" s="23"/>
      <c r="S24" s="23"/>
      <c r="T24" s="23"/>
      <c r="U24" s="23"/>
    </row>
    <row r="25" spans="2:21" ht="30" customHeight="1" x14ac:dyDescent="0.25"/>
    <row r="26" spans="2:21" ht="12" customHeight="1" x14ac:dyDescent="0.25"/>
    <row r="27" spans="2:21" ht="30" customHeight="1" x14ac:dyDescent="0.25">
      <c r="C27" s="30"/>
      <c r="D27" s="30"/>
      <c r="E27" s="30"/>
      <c r="F27" s="30"/>
      <c r="G27" s="30"/>
      <c r="H27" s="30"/>
      <c r="I27" s="30"/>
      <c r="J27" s="30"/>
      <c r="K27" s="30"/>
      <c r="L27" s="30"/>
    </row>
    <row r="28" spans="2:21" ht="30" customHeight="1" x14ac:dyDescent="0.25">
      <c r="B28" s="32"/>
      <c r="C28" s="32"/>
      <c r="D28" s="32"/>
      <c r="E28" s="32"/>
      <c r="F28" s="32"/>
      <c r="G28" s="32"/>
      <c r="H28" s="32"/>
      <c r="I28" s="32"/>
      <c r="J28" s="32"/>
      <c r="K28" s="32"/>
      <c r="L28" s="32"/>
    </row>
    <row r="29" spans="2:21" ht="12.75" customHeight="1" x14ac:dyDescent="0.25">
      <c r="B29" s="23"/>
      <c r="C29" s="23"/>
      <c r="D29" s="23"/>
      <c r="E29" s="23"/>
      <c r="F29" s="23"/>
      <c r="G29" s="23"/>
      <c r="H29" s="23"/>
      <c r="I29" s="23"/>
      <c r="J29" s="23"/>
      <c r="K29" s="23"/>
      <c r="L29" s="23"/>
      <c r="M29" s="23"/>
      <c r="N29" s="23"/>
      <c r="O29" s="23"/>
      <c r="P29" s="23"/>
      <c r="Q29" s="23"/>
      <c r="R29" s="23"/>
      <c r="S29" s="23"/>
      <c r="T29" s="23"/>
      <c r="U29" s="23"/>
    </row>
    <row r="30" spans="2:21" ht="30" customHeight="1" x14ac:dyDescent="0.25"/>
    <row r="31" spans="2:21" ht="12" customHeight="1" x14ac:dyDescent="0.25"/>
    <row r="32" spans="2:21" ht="30" customHeight="1" x14ac:dyDescent="0.25">
      <c r="C32" s="30"/>
      <c r="D32" s="30"/>
      <c r="E32" s="30"/>
      <c r="F32" s="30"/>
      <c r="G32" s="30"/>
      <c r="H32" s="30"/>
      <c r="I32" s="30"/>
      <c r="J32" s="30"/>
      <c r="K32" s="30"/>
      <c r="L32" s="30"/>
      <c r="M32" s="33"/>
      <c r="N32" s="33"/>
      <c r="O32" s="33"/>
    </row>
    <row r="33" spans="2:15" ht="30" customHeight="1" x14ac:dyDescent="0.25">
      <c r="B33" s="30"/>
      <c r="C33" s="30"/>
      <c r="D33" s="30"/>
      <c r="E33" s="30"/>
      <c r="F33" s="30"/>
      <c r="G33" s="30"/>
      <c r="H33" s="30"/>
      <c r="I33" s="30"/>
      <c r="J33" s="30"/>
      <c r="K33" s="30"/>
      <c r="L33" s="30"/>
      <c r="M33" s="33"/>
      <c r="N33" s="33"/>
      <c r="O33" s="33"/>
    </row>
    <row r="34" spans="2:15" ht="30" customHeight="1" x14ac:dyDescent="0.25"/>
    <row r="35" spans="2:15" ht="30" customHeight="1" x14ac:dyDescent="0.25"/>
    <row r="36" spans="2:15" ht="30" customHeight="1" x14ac:dyDescent="0.25"/>
    <row r="37" spans="2:15" ht="30" customHeight="1" x14ac:dyDescent="0.25"/>
    <row r="38" spans="2:15" ht="30" customHeight="1" x14ac:dyDescent="0.25"/>
    <row r="39" spans="2:15" ht="30" customHeight="1" x14ac:dyDescent="0.25"/>
    <row r="40" spans="2:15" ht="30" customHeight="1" x14ac:dyDescent="0.25"/>
    <row r="41" spans="2:15" ht="30" customHeight="1" x14ac:dyDescent="0.25"/>
    <row r="42" spans="2:15" ht="30" customHeight="1" x14ac:dyDescent="0.25"/>
    <row r="43" spans="2:15" ht="30" customHeight="1" x14ac:dyDescent="0.25"/>
    <row r="44" spans="2:15" ht="30" customHeight="1" x14ac:dyDescent="0.25"/>
    <row r="45" spans="2:15" ht="30" customHeight="1" x14ac:dyDescent="0.25"/>
    <row r="46" spans="2:15" ht="30" customHeight="1" x14ac:dyDescent="0.25"/>
    <row r="47" spans="2:15" ht="30" customHeight="1" x14ac:dyDescent="0.25"/>
    <row r="48" spans="2:15"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sheetData>
  <sheetProtection password="9004" sheet="1" objects="1" scenarios="1" formatColumns="0" formatRows="0" selectLockedCells="1" autoFilter="0"/>
  <mergeCells count="10">
    <mergeCell ref="C10:R10"/>
    <mergeCell ref="C8:R8"/>
    <mergeCell ref="B6:S6"/>
    <mergeCell ref="B7:S7"/>
    <mergeCell ref="B4:S4"/>
    <mergeCell ref="C20:R20"/>
    <mergeCell ref="C18:R18"/>
    <mergeCell ref="C16:R16"/>
    <mergeCell ref="C14:R14"/>
    <mergeCell ref="C12:R12"/>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Propriedades padrão</tns:defaultPropertyEditorNamespace>
</tns:customPropertyEditors>
</file>

<file path=customXml/itemProps1.xml><?xml version="1.0" encoding="utf-8"?>
<ds:datastoreItem xmlns:ds="http://schemas.openxmlformats.org/officeDocument/2006/customXml" ds:itemID="{B071282C-10CE-457A-AE83-BE3D6063778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7</vt:i4>
      </vt:variant>
    </vt:vector>
  </HeadingPairs>
  <TitlesOfParts>
    <vt:vector size="17" baseType="lpstr">
      <vt:lpstr>Pro</vt:lpstr>
      <vt:lpstr>Ran</vt:lpstr>
      <vt:lpstr>Gra</vt:lpstr>
      <vt:lpstr>Pla</vt:lpstr>
      <vt:lpstr>Ana</vt:lpstr>
      <vt:lpstr>Ale</vt:lpstr>
      <vt:lpstr>Das_ge</vt:lpstr>
      <vt:lpstr>Das_pro</vt:lpstr>
      <vt:lpstr>Ini</vt:lpstr>
      <vt:lpstr>Dúvidas</vt:lpstr>
      <vt:lpstr>Ale!Area_de_impressao</vt:lpstr>
      <vt:lpstr>Ana!Area_de_impressao</vt:lpstr>
      <vt:lpstr>Dúvidas!Area_de_impressao</vt:lpstr>
      <vt:lpstr>Gra!Area_de_impressao</vt:lpstr>
      <vt:lpstr>Pla!Area_de_impressao</vt:lpstr>
      <vt:lpstr>Ran!Area_de_impressao</vt:lpstr>
      <vt:lpstr>Pla!Titulos_de_impressao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Fernand6</dc:creator>
  <cp:lastModifiedBy>Flavio Dias de Souza</cp:lastModifiedBy>
  <cp:lastPrinted>2017-08-08T04:27:36Z</cp:lastPrinted>
  <dcterms:created xsi:type="dcterms:W3CDTF">2014-08-23T07:21:08Z</dcterms:created>
  <dcterms:modified xsi:type="dcterms:W3CDTF">2022-01-27T17:42:46Z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