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0265" windowHeight="8070" tabRatio="0"/>
  </bookViews>
  <sheets>
    <sheet name="Ini" sheetId="9" r:id="rId1"/>
    <sheet name="Duv" sheetId="10" r:id="rId2"/>
    <sheet name="Sug" sheetId="11" r:id="rId3"/>
    <sheet name="Sou" sheetId="12" r:id="rId4"/>
    <sheet name="Pro" sheetId="2" r:id="rId5"/>
    <sheet name="Ran" sheetId="3" r:id="rId6"/>
    <sheet name="Ale" sheetId="5" r:id="rId7"/>
    <sheet name="Rel" sheetId="6" r:id="rId8"/>
    <sheet name="Das" sheetId="4" r:id="rId9"/>
  </sheets>
  <definedNames>
    <definedName name="__xlcn.WorksheetConnection_ProC5H561" hidden="1">#REF!</definedName>
    <definedName name="_xlnm.Print_Area" localSheetId="6">Ale!$C$4:$F$38</definedName>
    <definedName name="_xlnm.Print_Area" localSheetId="8">Das!$B$4:$L$31</definedName>
    <definedName name="_xlnm.Print_Area" localSheetId="4">ImpProblemas</definedName>
    <definedName name="_xlnm.Print_Area" localSheetId="7">Rel!$C$6:$I$89</definedName>
    <definedName name="ImpProblemas">OFFSET(Pro!$C$6,0,0,COUNTA(Pro!$C$6:$C$56),7)</definedName>
  </definedNames>
  <calcPr calcId="145621"/>
</workbook>
</file>

<file path=xl/calcChain.xml><?xml version="1.0" encoding="utf-8"?>
<calcChain xmlns="http://schemas.openxmlformats.org/spreadsheetml/2006/main">
  <c r="B5" i="4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7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AB8" i="2"/>
  <c r="AB9" i="2"/>
  <c r="AB10" i="2"/>
  <c r="AB11" i="2"/>
  <c r="AB7" i="2" s="1"/>
  <c r="O17" i="2"/>
  <c r="H17" i="2" s="1"/>
  <c r="O18" i="2"/>
  <c r="H18" i="2" s="1"/>
  <c r="O19" i="2"/>
  <c r="H19" i="2" s="1"/>
  <c r="O20" i="2"/>
  <c r="H20" i="2" s="1"/>
  <c r="O21" i="2"/>
  <c r="H21" i="2" s="1"/>
  <c r="O22" i="2"/>
  <c r="H22" i="2" s="1"/>
  <c r="O23" i="2"/>
  <c r="H23" i="2" s="1"/>
  <c r="O24" i="2"/>
  <c r="H24" i="2" s="1"/>
  <c r="O25" i="2"/>
  <c r="H25" i="2" s="1"/>
  <c r="O26" i="2"/>
  <c r="H26" i="2" s="1"/>
  <c r="O27" i="2"/>
  <c r="H27" i="2" s="1"/>
  <c r="O28" i="2"/>
  <c r="H28" i="2" s="1"/>
  <c r="O29" i="2"/>
  <c r="H29" i="2" s="1"/>
  <c r="O30" i="2"/>
  <c r="H30" i="2" s="1"/>
  <c r="O31" i="2"/>
  <c r="H31" i="2" s="1"/>
  <c r="O32" i="2"/>
  <c r="H32" i="2" s="1"/>
  <c r="O33" i="2"/>
  <c r="H33" i="2" s="1"/>
  <c r="O34" i="2"/>
  <c r="H34" i="2" s="1"/>
  <c r="O35" i="2"/>
  <c r="H35" i="2" s="1"/>
  <c r="O36" i="2"/>
  <c r="H36" i="2" s="1"/>
  <c r="O37" i="2"/>
  <c r="H37" i="2" s="1"/>
  <c r="O38" i="2"/>
  <c r="H38" i="2" s="1"/>
  <c r="O39" i="2"/>
  <c r="H39" i="2" s="1"/>
  <c r="O40" i="2"/>
  <c r="H40" i="2" s="1"/>
  <c r="O41" i="2"/>
  <c r="H41" i="2" s="1"/>
  <c r="O42" i="2"/>
  <c r="H42" i="2" s="1"/>
  <c r="O43" i="2"/>
  <c r="H43" i="2" s="1"/>
  <c r="O44" i="2"/>
  <c r="H44" i="2" s="1"/>
  <c r="O45" i="2"/>
  <c r="H45" i="2" s="1"/>
  <c r="O46" i="2"/>
  <c r="H46" i="2" s="1"/>
  <c r="O47" i="2"/>
  <c r="H47" i="2" s="1"/>
  <c r="O48" i="2"/>
  <c r="H48" i="2" s="1"/>
  <c r="O49" i="2"/>
  <c r="H49" i="2" s="1"/>
  <c r="O50" i="2"/>
  <c r="H50" i="2" s="1"/>
  <c r="O51" i="2"/>
  <c r="H51" i="2" s="1"/>
  <c r="O52" i="2"/>
  <c r="H52" i="2" s="1"/>
  <c r="O53" i="2"/>
  <c r="H53" i="2" s="1"/>
  <c r="O54" i="2"/>
  <c r="H54" i="2" s="1"/>
  <c r="O55" i="2"/>
  <c r="H55" i="2" s="1"/>
  <c r="O56" i="2"/>
  <c r="H56" i="2" s="1"/>
  <c r="N8" i="2"/>
  <c r="G8" i="2" s="1"/>
  <c r="N9" i="2"/>
  <c r="G9" i="2" s="1"/>
  <c r="N10" i="2"/>
  <c r="G10" i="2" s="1"/>
  <c r="N11" i="2"/>
  <c r="G11" i="2" s="1"/>
  <c r="N12" i="2"/>
  <c r="G12" i="2" s="1"/>
  <c r="N13" i="2"/>
  <c r="G13" i="2" s="1"/>
  <c r="N14" i="2"/>
  <c r="N15" i="2"/>
  <c r="G15" i="2" s="1"/>
  <c r="N16" i="2"/>
  <c r="G16" i="2" s="1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7" i="2"/>
  <c r="AC9" i="4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7" i="2"/>
  <c r="AB11" i="4" s="1"/>
  <c r="G14" i="2" l="1"/>
  <c r="AD10" i="4"/>
  <c r="AB10" i="4"/>
  <c r="AC12" i="4"/>
  <c r="AD8" i="4"/>
  <c r="AD9" i="4"/>
  <c r="AB9" i="4"/>
  <c r="AC11" i="4"/>
  <c r="AD12" i="4"/>
  <c r="AB8" i="4"/>
  <c r="AB12" i="4"/>
  <c r="AC10" i="4"/>
  <c r="AD11" i="4"/>
  <c r="G7" i="2"/>
  <c r="AC8" i="4"/>
  <c r="O15" i="2"/>
  <c r="O11" i="2"/>
  <c r="O14" i="2"/>
  <c r="O10" i="2"/>
  <c r="O7" i="2"/>
  <c r="H7" i="2" s="1"/>
  <c r="O13" i="2"/>
  <c r="O9" i="2"/>
  <c r="O16" i="2"/>
  <c r="O12" i="2"/>
  <c r="O8" i="2"/>
  <c r="B28" i="10"/>
  <c r="B27" i="10"/>
  <c r="I9" i="2" l="1"/>
  <c r="H9" i="2"/>
  <c r="I8" i="2"/>
  <c r="H8" i="2"/>
  <c r="I13" i="2"/>
  <c r="H13" i="2"/>
  <c r="I15" i="2"/>
  <c r="H15" i="2"/>
  <c r="I14" i="2"/>
  <c r="H14" i="2"/>
  <c r="I11" i="2"/>
  <c r="H11" i="2"/>
  <c r="I12" i="2"/>
  <c r="H12" i="2"/>
  <c r="I16" i="2"/>
  <c r="H16" i="2"/>
  <c r="I10" i="2"/>
  <c r="H10" i="2"/>
  <c r="I7" i="2"/>
  <c r="D12" i="3"/>
  <c r="E12" i="3" s="1"/>
  <c r="D16" i="3"/>
  <c r="E16" i="3" s="1"/>
  <c r="D9" i="3"/>
  <c r="E9" i="3" s="1"/>
  <c r="D13" i="3"/>
  <c r="E13" i="3" s="1"/>
  <c r="D17" i="3"/>
  <c r="E17" i="3" s="1"/>
  <c r="D14" i="3"/>
  <c r="E14" i="3" s="1"/>
  <c r="D8" i="3"/>
  <c r="E8" i="3" s="1"/>
  <c r="D10" i="3"/>
  <c r="E10" i="3" s="1"/>
  <c r="D11" i="3"/>
  <c r="E11" i="3" s="1"/>
  <c r="D15" i="3"/>
  <c r="E15" i="3" s="1"/>
  <c r="C41" i="6"/>
  <c r="F41" i="6"/>
  <c r="G41" i="6"/>
  <c r="C43" i="6"/>
  <c r="F47" i="6"/>
  <c r="G47" i="6"/>
  <c r="F53" i="6"/>
  <c r="G53" i="6"/>
  <c r="C34" i="6"/>
  <c r="D34" i="6"/>
  <c r="E34" i="6"/>
  <c r="F34" i="6"/>
  <c r="C35" i="6"/>
  <c r="F35" i="6"/>
  <c r="C36" i="6"/>
  <c r="F36" i="6"/>
  <c r="C37" i="6"/>
  <c r="F37" i="6"/>
  <c r="C38" i="6"/>
  <c r="F38" i="6"/>
  <c r="C39" i="6"/>
  <c r="F39" i="6"/>
  <c r="C13" i="6"/>
  <c r="D13" i="6"/>
  <c r="E13" i="6"/>
  <c r="C15" i="6"/>
  <c r="C16" i="6"/>
  <c r="C17" i="6"/>
  <c r="C18" i="6"/>
  <c r="C19" i="6"/>
  <c r="C20" i="6"/>
  <c r="C21" i="6"/>
  <c r="C22" i="6"/>
  <c r="C23" i="6"/>
  <c r="C24" i="6"/>
  <c r="AD10" i="2" l="1"/>
  <c r="J5" i="4" s="1"/>
  <c r="AD11" i="2"/>
  <c r="L5" i="4" s="1"/>
  <c r="AD8" i="2"/>
  <c r="F5" i="4" s="1"/>
  <c r="AD7" i="2"/>
  <c r="D5" i="4" s="1"/>
  <c r="AD9" i="2"/>
  <c r="H5" i="4" s="1"/>
  <c r="D19" i="6"/>
  <c r="D24" i="6"/>
  <c r="D20" i="6"/>
  <c r="D20" i="5"/>
  <c r="D39" i="6" s="1"/>
  <c r="D18" i="5"/>
  <c r="D37" i="6" s="1"/>
  <c r="D19" i="5"/>
  <c r="D38" i="6" s="1"/>
  <c r="D17" i="5"/>
  <c r="D36" i="6" s="1"/>
  <c r="D16" i="5"/>
  <c r="D35" i="6" s="1"/>
  <c r="E24" i="6" l="1"/>
  <c r="E20" i="6"/>
  <c r="E19" i="6"/>
  <c r="E15" i="6"/>
  <c r="D15" i="6"/>
  <c r="E16" i="6"/>
  <c r="D16" i="6"/>
  <c r="E23" i="6"/>
  <c r="D23" i="6"/>
  <c r="E18" i="6"/>
  <c r="D18" i="6"/>
  <c r="E22" i="6"/>
  <c r="D22" i="6"/>
  <c r="E17" i="6"/>
  <c r="D17" i="6"/>
  <c r="E21" i="6"/>
  <c r="D21" i="6"/>
  <c r="E6" i="5"/>
  <c r="D8" i="5" s="1"/>
  <c r="E18" i="5"/>
  <c r="E37" i="6" s="1"/>
  <c r="E17" i="5"/>
  <c r="E36" i="6" s="1"/>
  <c r="E16" i="5"/>
  <c r="E35" i="6" s="1"/>
  <c r="E20" i="5"/>
  <c r="E39" i="6" s="1"/>
  <c r="E19" i="5"/>
  <c r="E38" i="6" s="1"/>
  <c r="C6" i="5" l="1"/>
  <c r="C27" i="6" s="1"/>
  <c r="E27" i="6"/>
  <c r="C8" i="5"/>
  <c r="C31" i="6" s="1"/>
  <c r="D31" i="6"/>
</calcChain>
</file>

<file path=xl/sharedStrings.xml><?xml version="1.0" encoding="utf-8"?>
<sst xmlns="http://schemas.openxmlformats.org/spreadsheetml/2006/main" count="139" uniqueCount="115">
  <si>
    <t>PROBLEMA</t>
  </si>
  <si>
    <t>G</t>
  </si>
  <si>
    <t>U</t>
  </si>
  <si>
    <t>T</t>
  </si>
  <si>
    <t>GUT</t>
  </si>
  <si>
    <t>RANKING</t>
  </si>
  <si>
    <t>PONTUAÇÃO</t>
  </si>
  <si>
    <t>GRAVIDADE</t>
  </si>
  <si>
    <t>URGÊNCIA</t>
  </si>
  <si>
    <t>TENDÊNCIA</t>
  </si>
  <si>
    <t>NÍVEL - 2</t>
  </si>
  <si>
    <t>NÍVEL - 1</t>
  </si>
  <si>
    <t>NÍVEL - 3</t>
  </si>
  <si>
    <t>NÍVEL - 4</t>
  </si>
  <si>
    <t>NÍVEL - 5</t>
  </si>
  <si>
    <t>NÍVEL DO PROBLEMA</t>
  </si>
  <si>
    <t>TOTAL DOS PROBLEMAS POR NÍVEL</t>
  </si>
  <si>
    <t>PERCENTUAL DOS PROBLEMAS POR NÍVEL</t>
  </si>
  <si>
    <t>FEEDBACK DO PROBLEMA</t>
  </si>
  <si>
    <t>Dano leve, pode aguardar, mas irá piorar em longo prazo.</t>
  </si>
  <si>
    <t>Dano moderado, mais cedo possível, mas irá piorar em médio prazo.</t>
  </si>
  <si>
    <t>Dano grave, com alguma urgência, mas irá piorar em pouco tempo.</t>
  </si>
  <si>
    <t>Dano gravíssimo, ação imediata e vai piorar rapidamente.</t>
  </si>
  <si>
    <t>Dano irrelevante, não há pressa, não vai piorar e podendo até melhorar.</t>
  </si>
  <si>
    <t>10 Fatores para a utilização da Matriz GUT</t>
  </si>
  <si>
    <t>G - Gravidade</t>
  </si>
  <si>
    <t>U - Urgência</t>
  </si>
  <si>
    <t>T - Tendência</t>
  </si>
  <si>
    <t>1 - É uma metodologia que contribui para a tomada de decisão;
2 - Permite a alocação de recursos nos tópicos considerados mais importantes;
3 - Contibui para a elaboração de um planejamento estratégico;
4 -  è de simples implementação;
5 - Serve ´para análise de qualquer matéria;
6 - Pode ser utilizada para a classificação de assuntos;
7 - Modelo GUT em forma de matriz, considerando apenas os fatores Gravidade, Urgência, Tendência;
8 - Permite uma interpretação que pode contribuir para a tomada de decisão quanto a priorização do problema;
9 - Com a aplicação da matriz GUT em sua organização, com certeza as falhas e os problemas mal solucionados serão menores;
10 - Utilizamos a Matriz GUT em nosso dia a dia, na vida pessoal, afinal, também temos muitos problemas e as vezes nos desesperamos por não saber o que fazer primeiro. A Matriz GUT é uma ferramenta administrativa útil em diversos momentos.</t>
  </si>
  <si>
    <t>Representa o impacto do problema analisado caso ele venha a acontecer. É analisado sobre alguns aspectos, como: tarefas, pessoas, resultados, processos, organizações etc. Analisando sempre seus efeitos a médio e longo prazo, caso o problema em questão não seja resolvido;</t>
  </si>
  <si>
    <t>Representa o prazo, o tempo disponível ou necessário para resolver um determinado problema analisado. Quanto maior a urgência, menor será o tempo disponível para resolver esse problema. É recomendado que seja feita a seguinte pergunta: “A resolução deste problema pode esperar ou deve ser realizada imediatamente?”;</t>
  </si>
  <si>
    <t>Representa o potencial de crescimento do problema, a probabilidade do problema se tornar maior com o passar do tempo. É a avaliação da tendência de crescimento, redução ou desaparecimento do problema. Recomenda-se fazer a seguinte pergunta: “Se eu não resolver esse problema agora, ele vai piorar pouco a pouco ou vai piorar bruscamente?”.</t>
  </si>
  <si>
    <t>1 - Ranking dos problemas</t>
  </si>
  <si>
    <t>2 - Alertas e Dicas</t>
  </si>
  <si>
    <t>3 - Gráficos</t>
  </si>
  <si>
    <t>1 - Ranking dos Problemas</t>
  </si>
  <si>
    <t>Extremamente Grave</t>
  </si>
  <si>
    <t>Imediatamente</t>
  </si>
  <si>
    <t>Muito Grave</t>
  </si>
  <si>
    <t>Curto Prazo</t>
  </si>
  <si>
    <t>Grave</t>
  </si>
  <si>
    <t>Médio Prazo</t>
  </si>
  <si>
    <t>Pouco Grave</t>
  </si>
  <si>
    <t>Longo Prazo</t>
  </si>
  <si>
    <t>Sem Gravidade</t>
  </si>
  <si>
    <t>Longuíssimo Prazo</t>
  </si>
  <si>
    <t>Trabalho entregue não é satisfatório</t>
  </si>
  <si>
    <t>Falta de engajamento dos membros</t>
  </si>
  <si>
    <t>SOBRE A SOUZA</t>
  </si>
  <si>
    <t>1. Posso adicionar mais linhas e colunas na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</si>
  <si>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</si>
  <si>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Eles são avisos sobre como a sua projeção está. A partir deles, você pode refinar suas projeções e pensar em medidas mais agressivas para tornar seu projeto mais agressivo.</t>
  </si>
  <si>
    <t>Sim. Porém esses dados não garantem aprovações ou reprovações por parte dessas instituições. Sendo usados como dados complementares.</t>
  </si>
  <si>
    <t>Basta entrar no menu superior "Revisão" e escolher o item desproteger planilha no grupo Alterações. As planilhas não possuem senhas, apenas estão bloqueadas para melhorar a usabilidade delas.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</si>
  <si>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</si>
  <si>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Escolha Opção Arquivo e vá ao item imprimir no seu menu superior.</t>
  </si>
  <si>
    <t>Selecione os campos que deseja mudar a moeda. Clique com o botão direito escolha a opção formatar células. Altere o símbolo para o formato que desejar na guia Número.</t>
  </si>
  <si>
    <t>RELATÓRIO</t>
  </si>
  <si>
    <t>DASHBOARD</t>
  </si>
  <si>
    <t>5. Como desbloquear a planilha?</t>
  </si>
  <si>
    <t>2. Posso remover linhas?</t>
  </si>
  <si>
    <t>6. Como redimensiono uma coluna ou linha da planilha?</t>
  </si>
  <si>
    <t>3. Para que servem os alertas?</t>
  </si>
  <si>
    <t>7. Como faço para imprimir uma planilha?</t>
  </si>
  <si>
    <t>4. Essa planilha pode ser apresentada para instituições financeiras?</t>
  </si>
  <si>
    <t>8. Como mudo a moeda da planilha?</t>
  </si>
  <si>
    <t>Priorização e Solução de Problemas</t>
  </si>
  <si>
    <t>Veja mais</t>
  </si>
  <si>
    <t>Plano de Ação 5W2H</t>
  </si>
  <si>
    <t>Ciclo PDCA [Plan, Do, Check e Act.]</t>
  </si>
  <si>
    <t>Matriz GUT</t>
  </si>
  <si>
    <t>PROBLEMAS</t>
  </si>
  <si>
    <t>Média Crítica GUT</t>
  </si>
  <si>
    <t>nota</t>
  </si>
  <si>
    <t>tendência</t>
  </si>
  <si>
    <t>gravidade</t>
  </si>
  <si>
    <t>urgência</t>
  </si>
  <si>
    <t>desempate</t>
  </si>
  <si>
    <t>Dano Leve</t>
  </si>
  <si>
    <t>Dano Moderado</t>
  </si>
  <si>
    <t>Dano Grave</t>
  </si>
  <si>
    <t>Dano Gravíssimo</t>
  </si>
  <si>
    <t>Dano Irrelevante</t>
  </si>
  <si>
    <t>indice</t>
  </si>
  <si>
    <t>pontuação</t>
  </si>
  <si>
    <t>nível de dano</t>
  </si>
  <si>
    <t>G
Gravidade</t>
  </si>
  <si>
    <t>U
Urgência</t>
  </si>
  <si>
    <t>T
Tendência</t>
  </si>
  <si>
    <t>RANKING DOS PROBLEMAS</t>
  </si>
  <si>
    <t>ALERTAS E DICAS</t>
  </si>
  <si>
    <t>Relatório Matriz GUT</t>
  </si>
  <si>
    <t>contagem</t>
  </si>
  <si>
    <t>Problemas Cadastrados</t>
  </si>
  <si>
    <t>PLANILHA</t>
  </si>
  <si>
    <t>MATRIZ GUT</t>
  </si>
  <si>
    <t>Com a planilha Matriz GUT você poderá priorizar os problemas de forma racional, levando em consideração a gravidade, urgência e tendência do fenômeno, permitindo escolher a tomada de ação menos prejudicial.</t>
  </si>
  <si>
    <t>Pontuação de GUT</t>
  </si>
  <si>
    <t>Nível de dano GUT</t>
  </si>
  <si>
    <t>DANO GRAVÍSSIMO</t>
  </si>
  <si>
    <t>DANO GRAVE</t>
  </si>
  <si>
    <t>DANO MODERADO</t>
  </si>
  <si>
    <t>DANO LEVE</t>
  </si>
  <si>
    <t>DANO IRRELEVANTE</t>
  </si>
  <si>
    <t>Esta planilha avaliará todos os dados preenchidos por você e retornará com alertas e dicas importantes de acordo com a quantidade e o nível crítico de seus problemas. Aqui você saberá um pouco mais sobre GUT, gravidade, urgência e tendência.</t>
  </si>
  <si>
    <t>ALERTAS</t>
  </si>
  <si>
    <t>Nessa etapa você deve listar os problemas de sua empresa e classificá-lo de acordo com a gravidade, urgência e tendência. Gravidade: são cinco níveis de gravidade que vão desde sem gravidade à extremamente grave. Urgência: são cinco  níveis de prazo que vão desde imediatamente à longuíssimo prazo. Tendência: são cinco níveis tendência que vão desde desaparece à aumenta e piora muito. A média crítica GUT é o nível em que o problema se encontra. A pontuação GUT é referente a priorização do problema.</t>
  </si>
  <si>
    <t>Após classificar o problema de acordo com a gravidade, urgência e tendência, o mesmo será listado em um ranking de 1 a 10 de acordo com o valor de maior prioridade.</t>
  </si>
  <si>
    <t>Aqui você encontra um painel com os principais resultados e gráficos do seu estudo.</t>
  </si>
  <si>
    <t>Piora muito</t>
  </si>
  <si>
    <t>Aumenta</t>
  </si>
  <si>
    <t>Permanece</t>
  </si>
  <si>
    <t>Reduz-se ligeiramente</t>
  </si>
  <si>
    <t>Desaparece</t>
  </si>
  <si>
    <t>Aqui você encontra um relatório pronto para impressão, formatado em folha A4, com todos os resultados, gráficos e alertas do seu estudo.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</si>
</sst>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\º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7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 tint="-0.2499465926084170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1" fillId="0" borderId="0"/>
    <xf numFmtId="0" fontId="22" fillId="0" borderId="0"/>
    <xf numFmtId="0" fontId="1" fillId="0" borderId="0"/>
  </cellStyleXfs>
  <cellXfs count="146">
    <xf numFmtId="0" fontId="0" fillId="0" borderId="0" xfId="0"/>
    <xf numFmtId="0" fontId="22" fillId="0" borderId="0" xfId="5" applyFont="1" applyFill="1" applyBorder="1" applyAlignment="1" applyProtection="1">
      <protection hidden="1"/>
    </xf>
    <xf numFmtId="0" fontId="10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horizontal="center" vertical="center"/>
      <protection hidden="1"/>
    </xf>
    <xf numFmtId="1" fontId="1" fillId="10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" fillId="10" borderId="7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3" fillId="2" borderId="0" xfId="3" applyFill="1" applyProtection="1">
      <protection hidden="1"/>
    </xf>
    <xf numFmtId="0" fontId="24" fillId="2" borderId="0" xfId="3" applyFont="1" applyFill="1" applyProtection="1">
      <protection hidden="1"/>
    </xf>
    <xf numFmtId="0" fontId="32" fillId="2" borderId="0" xfId="3" applyFont="1" applyFill="1" applyProtection="1">
      <protection hidden="1"/>
    </xf>
    <xf numFmtId="0" fontId="3" fillId="4" borderId="0" xfId="3" applyFill="1" applyProtection="1">
      <protection hidden="1"/>
    </xf>
    <xf numFmtId="0" fontId="24" fillId="4" borderId="0" xfId="3" applyFont="1" applyFill="1" applyProtection="1">
      <protection hidden="1"/>
    </xf>
    <xf numFmtId="0" fontId="32" fillId="4" borderId="0" xfId="3" applyFont="1" applyFill="1" applyProtection="1">
      <protection hidden="1"/>
    </xf>
    <xf numFmtId="0" fontId="3" fillId="3" borderId="0" xfId="3" applyFill="1" applyProtection="1">
      <protection hidden="1"/>
    </xf>
    <xf numFmtId="0" fontId="24" fillId="3" borderId="0" xfId="3" applyFont="1" applyFill="1" applyProtection="1">
      <protection hidden="1"/>
    </xf>
    <xf numFmtId="0" fontId="32" fillId="3" borderId="0" xfId="3" applyFont="1" applyFill="1" applyProtection="1">
      <protection hidden="1"/>
    </xf>
    <xf numFmtId="0" fontId="1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0" fillId="0" borderId="0" xfId="0" applyFont="1" applyFill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165" fontId="11" fillId="0" borderId="7" xfId="0" applyNumberFormat="1" applyFont="1" applyFill="1" applyBorder="1" applyAlignment="1" applyProtection="1">
      <alignment horizontal="center" vertical="center"/>
      <protection hidden="1"/>
    </xf>
    <xf numFmtId="1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9" fontId="9" fillId="5" borderId="1" xfId="1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left" vertical="center" inden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Border="1" applyProtection="1">
      <protection hidden="1"/>
    </xf>
    <xf numFmtId="165" fontId="11" fillId="7" borderId="2" xfId="0" applyNumberFormat="1" applyFont="1" applyFill="1" applyBorder="1" applyAlignment="1" applyProtection="1">
      <alignment horizontal="center" vertical="center"/>
      <protection hidden="1"/>
    </xf>
    <xf numFmtId="1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9" fontId="17" fillId="0" borderId="3" xfId="1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9" fontId="9" fillId="5" borderId="3" xfId="1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9" fontId="9" fillId="0" borderId="3" xfId="1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5" fillId="1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5" fillId="10" borderId="7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11" fillId="0" borderId="7" xfId="0" applyFont="1" applyFill="1" applyBorder="1" applyAlignment="1" applyProtection="1">
      <alignment horizontal="left" vertical="center" indent="1"/>
      <protection hidden="1"/>
    </xf>
    <xf numFmtId="0" fontId="1" fillId="3" borderId="7" xfId="0" applyFont="1" applyFill="1" applyBorder="1" applyAlignment="1" applyProtection="1">
      <alignment horizontal="left" vertical="center" indent="1"/>
      <protection locked="0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35" fillId="7" borderId="9" xfId="0" applyFont="1" applyFill="1" applyBorder="1" applyAlignment="1" applyProtection="1">
      <alignment horizontal="center" vertical="center"/>
      <protection hidden="1"/>
    </xf>
    <xf numFmtId="0" fontId="35" fillId="7" borderId="10" xfId="0" applyFont="1" applyFill="1" applyBorder="1" applyAlignment="1" applyProtection="1">
      <alignment horizontal="center" vertical="center"/>
      <protection hidden="1"/>
    </xf>
    <xf numFmtId="0" fontId="35" fillId="7" borderId="11" xfId="0" applyFont="1" applyFill="1" applyBorder="1" applyAlignment="1" applyProtection="1">
      <alignment horizontal="center" vertical="center"/>
      <protection hidden="1"/>
    </xf>
    <xf numFmtId="0" fontId="35" fillId="7" borderId="12" xfId="0" applyFont="1" applyFill="1" applyBorder="1" applyAlignment="1" applyProtection="1">
      <alignment horizontal="center" vertical="center"/>
      <protection hidden="1"/>
    </xf>
    <xf numFmtId="0" fontId="35" fillId="7" borderId="9" xfId="0" applyFont="1" applyFill="1" applyBorder="1" applyAlignment="1" applyProtection="1">
      <alignment horizontal="left" vertical="center" wrapText="1" indent="1"/>
      <protection hidden="1"/>
    </xf>
    <xf numFmtId="0" fontId="35" fillId="7" borderId="10" xfId="0" applyFont="1" applyFill="1" applyBorder="1" applyAlignment="1" applyProtection="1">
      <alignment horizontal="left" vertical="center" wrapText="1" indent="1"/>
      <protection hidden="1"/>
    </xf>
    <xf numFmtId="0" fontId="35" fillId="7" borderId="11" xfId="0" applyFont="1" applyFill="1" applyBorder="1" applyAlignment="1" applyProtection="1">
      <alignment horizontal="left" vertical="center" wrapText="1" indent="1"/>
      <protection hidden="1"/>
    </xf>
    <xf numFmtId="0" fontId="35" fillId="7" borderId="12" xfId="0" applyFont="1" applyFill="1" applyBorder="1" applyAlignment="1" applyProtection="1">
      <alignment horizontal="left" vertical="center" wrapText="1" indent="1"/>
      <protection hidden="1"/>
    </xf>
    <xf numFmtId="0" fontId="1" fillId="7" borderId="1" xfId="0" applyFont="1" applyFill="1" applyBorder="1" applyAlignment="1" applyProtection="1">
      <alignment horizontal="left" vertical="center" wrapText="1" indent="1"/>
      <protection hidden="1"/>
    </xf>
    <xf numFmtId="0" fontId="1" fillId="7" borderId="1" xfId="0" applyFont="1" applyFill="1" applyBorder="1" applyAlignment="1" applyProtection="1">
      <alignment horizontal="left" vertical="center" inden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9" fontId="12" fillId="5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Protection="1"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left" vertical="center"/>
      <protection hidden="1"/>
    </xf>
    <xf numFmtId="0" fontId="9" fillId="4" borderId="4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8" fillId="7" borderId="3" xfId="0" applyFont="1" applyFill="1" applyBorder="1" applyAlignment="1" applyProtection="1">
      <alignment horizontal="left" vertical="center" wrapText="1"/>
      <protection hidden="1"/>
    </xf>
    <xf numFmtId="0" fontId="1" fillId="7" borderId="3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36" fillId="0" borderId="0" xfId="0" applyFont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9" fontId="17" fillId="4" borderId="3" xfId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18" fillId="0" borderId="0" xfId="4" applyFont="1" applyAlignment="1" applyProtection="1">
      <alignment vertical="center"/>
      <protection hidden="1"/>
    </xf>
    <xf numFmtId="0" fontId="1" fillId="0" borderId="0" xfId="4" applyProtection="1">
      <protection hidden="1"/>
    </xf>
    <xf numFmtId="0" fontId="19" fillId="0" borderId="0" xfId="4" applyFont="1" applyAlignment="1" applyProtection="1">
      <alignment vertical="center" wrapText="1"/>
      <protection hidden="1"/>
    </xf>
    <xf numFmtId="0" fontId="11" fillId="0" borderId="0" xfId="4" applyFont="1" applyAlignment="1" applyProtection="1">
      <alignment vertical="center" wrapText="1"/>
      <protection hidden="1"/>
    </xf>
    <xf numFmtId="0" fontId="3" fillId="0" borderId="13" xfId="4" applyFont="1" applyBorder="1" applyAlignment="1" applyProtection="1">
      <alignment vertical="center" wrapText="1"/>
      <protection hidden="1"/>
    </xf>
    <xf numFmtId="0" fontId="1" fillId="0" borderId="0" xfId="4" applyFont="1" applyAlignment="1" applyProtection="1">
      <alignment vertical="center"/>
      <protection hidden="1"/>
    </xf>
    <xf numFmtId="0" fontId="1" fillId="0" borderId="0" xfId="4" applyFont="1" applyProtection="1">
      <protection hidden="1"/>
    </xf>
    <xf numFmtId="0" fontId="20" fillId="4" borderId="7" xfId="4" applyFont="1" applyFill="1" applyBorder="1" applyAlignment="1" applyProtection="1">
      <alignment horizontal="left" vertical="center" wrapText="1" indent="1"/>
      <protection hidden="1"/>
    </xf>
    <xf numFmtId="0" fontId="24" fillId="8" borderId="5" xfId="4" applyFont="1" applyFill="1" applyBorder="1" applyAlignment="1" applyProtection="1">
      <alignment horizontal="left" vertical="center" wrapText="1" indent="1"/>
      <protection hidden="1"/>
    </xf>
    <xf numFmtId="0" fontId="24" fillId="8" borderId="6" xfId="4" applyFont="1" applyFill="1" applyBorder="1" applyAlignment="1" applyProtection="1">
      <alignment horizontal="left" vertical="center" wrapText="1" indent="1"/>
      <protection hidden="1"/>
    </xf>
    <xf numFmtId="0" fontId="1" fillId="0" borderId="7" xfId="4" applyBorder="1" applyAlignment="1" applyProtection="1">
      <alignment vertical="center" wrapText="1"/>
      <protection hidden="1"/>
    </xf>
    <xf numFmtId="0" fontId="1" fillId="0" borderId="0" xfId="4" applyAlignment="1" applyProtection="1">
      <alignment vertical="center"/>
      <protection hidden="1"/>
    </xf>
    <xf numFmtId="0" fontId="21" fillId="0" borderId="0" xfId="4" applyFont="1" applyFill="1" applyAlignment="1" applyProtection="1">
      <alignment vertical="center"/>
      <protection hidden="1"/>
    </xf>
    <xf numFmtId="0" fontId="16" fillId="0" borderId="0" xfId="4" applyFont="1" applyAlignment="1" applyProtection="1">
      <alignment vertical="center"/>
      <protection hidden="1"/>
    </xf>
    <xf numFmtId="0" fontId="1" fillId="0" borderId="0" xfId="4" applyAlignment="1" applyProtection="1">
      <alignment vertical="center" wrapText="1"/>
      <protection hidden="1"/>
    </xf>
    <xf numFmtId="0" fontId="10" fillId="0" borderId="0" xfId="6" applyFont="1" applyProtection="1">
      <protection hidden="1"/>
    </xf>
    <xf numFmtId="0" fontId="23" fillId="0" borderId="0" xfId="6" applyFont="1" applyAlignment="1" applyProtection="1">
      <alignment vertical="center"/>
      <protection hidden="1"/>
    </xf>
    <xf numFmtId="0" fontId="10" fillId="0" borderId="0" xfId="6" applyFont="1" applyAlignment="1" applyProtection="1">
      <alignment vertical="center"/>
      <protection hidden="1"/>
    </xf>
    <xf numFmtId="0" fontId="24" fillId="0" borderId="7" xfId="6" applyFont="1" applyBorder="1" applyAlignment="1" applyProtection="1">
      <alignment vertical="center" wrapText="1"/>
      <protection hidden="1"/>
    </xf>
    <xf numFmtId="0" fontId="24" fillId="0" borderId="0" xfId="6" applyFont="1" applyBorder="1" applyAlignment="1" applyProtection="1">
      <alignment vertical="center" wrapText="1"/>
      <protection hidden="1"/>
    </xf>
    <xf numFmtId="0" fontId="10" fillId="0" borderId="7" xfId="6" applyFont="1" applyBorder="1" applyAlignment="1" applyProtection="1">
      <alignment vertical="center" wrapText="1"/>
      <protection hidden="1"/>
    </xf>
    <xf numFmtId="0" fontId="10" fillId="0" borderId="0" xfId="6" applyFont="1" applyBorder="1" applyAlignment="1" applyProtection="1">
      <alignment vertical="center" wrapText="1"/>
      <protection hidden="1"/>
    </xf>
    <xf numFmtId="0" fontId="10" fillId="0" borderId="0" xfId="6" applyFont="1" applyAlignment="1" applyProtection="1">
      <protection hidden="1"/>
    </xf>
    <xf numFmtId="0" fontId="6" fillId="0" borderId="0" xfId="6" applyFont="1" applyProtection="1">
      <protection hidden="1"/>
    </xf>
    <xf numFmtId="0" fontId="25" fillId="0" borderId="0" xfId="6" applyFont="1" applyFill="1" applyAlignment="1" applyProtection="1">
      <protection hidden="1"/>
    </xf>
    <xf numFmtId="0" fontId="26" fillId="0" borderId="0" xfId="6" applyFont="1" applyFill="1" applyProtection="1">
      <protection hidden="1"/>
    </xf>
    <xf numFmtId="0" fontId="1" fillId="0" borderId="0" xfId="6" applyFill="1" applyProtection="1">
      <protection hidden="1"/>
    </xf>
    <xf numFmtId="0" fontId="27" fillId="0" borderId="0" xfId="6" applyFont="1" applyFill="1" applyAlignment="1" applyProtection="1">
      <alignment vertical="center"/>
      <protection hidden="1"/>
    </xf>
    <xf numFmtId="0" fontId="1" fillId="8" borderId="0" xfId="6" applyFill="1" applyProtection="1">
      <protection hidden="1"/>
    </xf>
    <xf numFmtId="0" fontId="21" fillId="9" borderId="0" xfId="6" applyFont="1" applyFill="1" applyAlignment="1" applyProtection="1">
      <alignment horizontal="center" vertical="center"/>
      <protection hidden="1"/>
    </xf>
    <xf numFmtId="0" fontId="16" fillId="0" borderId="0" xfId="6" applyFont="1" applyAlignment="1" applyProtection="1">
      <alignment horizontal="left" vertical="center" indent="2"/>
      <protection hidden="1"/>
    </xf>
    <xf numFmtId="0" fontId="13" fillId="9" borderId="0" xfId="2" applyFont="1" applyFill="1" applyAlignment="1" applyProtection="1">
      <alignment horizontal="center" vertical="center"/>
      <protection hidden="1"/>
    </xf>
    <xf numFmtId="0" fontId="28" fillId="0" borderId="0" xfId="6" applyFont="1" applyAlignment="1" applyProtection="1">
      <alignment vertical="center"/>
      <protection hidden="1"/>
    </xf>
    <xf numFmtId="0" fontId="5" fillId="0" borderId="0" xfId="6" applyFont="1" applyAlignment="1" applyProtection="1">
      <alignment horizontal="center" vertical="center"/>
      <protection hidden="1"/>
    </xf>
    <xf numFmtId="0" fontId="29" fillId="0" borderId="0" xfId="6" applyFont="1" applyAlignment="1" applyProtection="1">
      <alignment vertical="center"/>
      <protection hidden="1"/>
    </xf>
    <xf numFmtId="0" fontId="1" fillId="0" borderId="0" xfId="6" applyProtection="1">
      <protection hidden="1"/>
    </xf>
    <xf numFmtId="0" fontId="23" fillId="0" borderId="0" xfId="6" applyFont="1" applyProtection="1">
      <protection hidden="1"/>
    </xf>
    <xf numFmtId="0" fontId="27" fillId="0" borderId="0" xfId="6" applyFont="1" applyAlignment="1" applyProtection="1">
      <alignment vertical="center"/>
      <protection hidden="1"/>
    </xf>
    <xf numFmtId="0" fontId="27" fillId="0" borderId="0" xfId="6" applyFont="1" applyAlignment="1" applyProtection="1">
      <alignment vertical="center" wrapText="1"/>
      <protection hidden="1"/>
    </xf>
    <xf numFmtId="0" fontId="30" fillId="0" borderId="0" xfId="6" applyFont="1" applyFill="1" applyAlignment="1" applyProtection="1">
      <alignment horizontal="center" vertical="center"/>
      <protection hidden="1"/>
    </xf>
    <xf numFmtId="0" fontId="31" fillId="0" borderId="0" xfId="6" applyFont="1" applyFill="1" applyAlignment="1" applyProtection="1">
      <alignment horizontal="left" vertical="center" indent="2"/>
      <protection hidden="1"/>
    </xf>
    <xf numFmtId="0" fontId="32" fillId="0" borderId="0" xfId="2" applyFont="1" applyFill="1" applyAlignment="1" applyProtection="1">
      <alignment horizontal="center" vertical="center"/>
      <protection hidden="1"/>
    </xf>
    <xf numFmtId="0" fontId="33" fillId="0" borderId="0" xfId="6" applyFont="1" applyAlignment="1" applyProtection="1">
      <alignment horizontal="left" vertical="center"/>
      <protection hidden="1"/>
    </xf>
    <xf numFmtId="0" fontId="33" fillId="0" borderId="0" xfId="6" applyFont="1" applyAlignment="1" applyProtection="1">
      <alignment vertical="center"/>
      <protection hidden="1"/>
    </xf>
    <xf numFmtId="0" fontId="34" fillId="0" borderId="0" xfId="6" applyFont="1" applyProtection="1">
      <protection hidden="1"/>
    </xf>
    <xf numFmtId="0" fontId="25" fillId="0" borderId="0" xfId="6" applyFont="1" applyFill="1" applyProtection="1">
      <protection hidden="1"/>
    </xf>
    <xf numFmtId="0" fontId="1" fillId="10" borderId="7" xfId="0" applyFont="1" applyFill="1" applyBorder="1" applyAlignment="1" applyProtection="1">
      <alignment horizontal="left" vertical="center" indent="1"/>
      <protection hidden="1"/>
    </xf>
  </cellXfs>
  <cellStyles count="7">
    <cellStyle name="Hiperlink" xfId="2" builtinId="8"/>
    <cellStyle name="Normal" xfId="0" builtinId="0"/>
    <cellStyle name="Normal 2" xfId="3"/>
    <cellStyle name="Normal 2 2" xfId="5"/>
    <cellStyle name="Normal 2 3" xfId="6"/>
    <cellStyle name="Normal 3" xfId="4"/>
    <cellStyle name="Porcentagem" xfId="1" builtinId="5"/>
  </cellStyles>
  <dxfs count="18"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5" tint="0.39994506668294322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 val="0"/>
        <i val="0"/>
      </font>
      <fill>
        <patternFill patternType="solid">
          <bgColor rgb="FFEAEAEA"/>
        </patternFill>
      </fill>
    </dxf>
  </dxfs>
  <tableStyles count="0" defaultTableStyle="TableStyleMedium2" defaultPivotStyle="PivotStyleLight16"/>
  <colors>
    <mruColors>
      <color rgb="FFEAEAEA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NÍVEL CRÍTICO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Ale!$C$16:$C$20</c:f>
              <c:strCache>
                <c:ptCount val="5"/>
                <c:pt idx="0">
                  <c:v>NÍVEL - 1</c:v>
                </c:pt>
                <c:pt idx="1">
                  <c:v>NÍVEL - 2</c:v>
                </c:pt>
                <c:pt idx="2">
                  <c:v>NÍVEL - 3</c:v>
                </c:pt>
                <c:pt idx="3">
                  <c:v>NÍVEL - 4</c:v>
                </c:pt>
                <c:pt idx="4">
                  <c:v>NÍVEL - 5</c:v>
                </c:pt>
              </c:strCache>
            </c:strRef>
          </c:cat>
          <c:val>
            <c:numRef>
              <c:f>Ale!$D$16:$D$20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NÍVEL CRÍTICO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Ale!$C$16:$C$20</c:f>
              <c:strCache>
                <c:ptCount val="5"/>
                <c:pt idx="0">
                  <c:v>NÍVEL - 1</c:v>
                </c:pt>
                <c:pt idx="1">
                  <c:v>NÍVEL - 2</c:v>
                </c:pt>
                <c:pt idx="2">
                  <c:v>NÍVEL - 3</c:v>
                </c:pt>
                <c:pt idx="3">
                  <c:v>NÍVEL - 4</c:v>
                </c:pt>
                <c:pt idx="4">
                  <c:v>NÍVEL - 5</c:v>
                </c:pt>
              </c:strCache>
            </c:strRef>
          </c:cat>
          <c:val>
            <c:numRef>
              <c:f>Ale!$D$16:$D$20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88800"/>
        <c:axId val="221390336"/>
      </c:radarChart>
      <c:catAx>
        <c:axId val="22138880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crossAx val="221390336"/>
        <c:crosses val="autoZero"/>
        <c:auto val="1"/>
        <c:lblAlgn val="ctr"/>
        <c:lblOffset val="100"/>
        <c:noMultiLvlLbl val="0"/>
      </c:catAx>
      <c:valAx>
        <c:axId val="221390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13888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sz="1050" b="0"/>
              <a:t>NÍVEL DE DANO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494444444444437E-2"/>
          <c:y val="0.13868620589093031"/>
          <c:w val="0.56284570707070702"/>
          <c:h val="0.81250692621755616"/>
        </c:manualLayout>
      </c:layout>
      <c:doughnutChart>
        <c:varyColors val="1"/>
        <c:ser>
          <c:idx val="0"/>
          <c:order val="0"/>
          <c:tx>
            <c:strRef>
              <c:f>Pro!$AD$6</c:f>
              <c:strCache>
                <c:ptCount val="1"/>
                <c:pt idx="0">
                  <c:v>contagem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chemeClr val="accent3"/>
              </a:solidFill>
            </c:spPr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Pro!$AC$7:$AC$11</c:f>
              <c:strCache>
                <c:ptCount val="5"/>
                <c:pt idx="0">
                  <c:v>DANO GRAVÍSSIMO</c:v>
                </c:pt>
                <c:pt idx="1">
                  <c:v>DANO GRAVE</c:v>
                </c:pt>
                <c:pt idx="2">
                  <c:v>DANO MODERADO</c:v>
                </c:pt>
                <c:pt idx="3">
                  <c:v>DANO LEVE</c:v>
                </c:pt>
                <c:pt idx="4">
                  <c:v>DANO IRRELEVANTE</c:v>
                </c:pt>
              </c:strCache>
            </c:strRef>
          </c:cat>
          <c:val>
            <c:numRef>
              <c:f>Pro!$AD$7:$AD$11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NÍVEL CRÍTICO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Ale!$C$16:$C$20</c:f>
              <c:strCache>
                <c:ptCount val="5"/>
                <c:pt idx="0">
                  <c:v>NÍVEL - 1</c:v>
                </c:pt>
                <c:pt idx="1">
                  <c:v>NÍVEL - 2</c:v>
                </c:pt>
                <c:pt idx="2">
                  <c:v>NÍVEL - 3</c:v>
                </c:pt>
                <c:pt idx="3">
                  <c:v>NÍVEL - 4</c:v>
                </c:pt>
                <c:pt idx="4">
                  <c:v>NÍVEL - 5</c:v>
                </c:pt>
              </c:strCache>
            </c:strRef>
          </c:cat>
          <c:val>
            <c:numRef>
              <c:f>Ale!$D$16:$D$20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402432"/>
        <c:axId val="220403968"/>
      </c:radarChart>
      <c:catAx>
        <c:axId val="220402432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crossAx val="220403968"/>
        <c:crosses val="autoZero"/>
        <c:auto val="1"/>
        <c:lblAlgn val="ctr"/>
        <c:lblOffset val="100"/>
        <c:noMultiLvlLbl val="0"/>
      </c:catAx>
      <c:valAx>
        <c:axId val="2204039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0402432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GRAVIDADE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Das!$AA$8</c:f>
              <c:strCache>
                <c:ptCount val="1"/>
                <c:pt idx="0">
                  <c:v>NÍVEL - 1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Das!$AA$9</c:f>
              <c:strCache>
                <c:ptCount val="1"/>
                <c:pt idx="0">
                  <c:v>NÍVEL - 2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Das!$AA$10</c:f>
              <c:strCache>
                <c:ptCount val="1"/>
                <c:pt idx="0">
                  <c:v>NÍVEL - 3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Das!$AA$11</c:f>
              <c:strCache>
                <c:ptCount val="1"/>
                <c:pt idx="0">
                  <c:v>NÍVEL - 4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Das!$AA$12</c:f>
              <c:strCache>
                <c:ptCount val="1"/>
                <c:pt idx="0">
                  <c:v>NÍVEL - 5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0450176"/>
        <c:axId val="220992640"/>
      </c:barChart>
      <c:catAx>
        <c:axId val="22045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992640"/>
        <c:crosses val="autoZero"/>
        <c:auto val="1"/>
        <c:lblAlgn val="ctr"/>
        <c:lblOffset val="100"/>
        <c:noMultiLvlLbl val="0"/>
      </c:catAx>
      <c:valAx>
        <c:axId val="22099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045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 algn="ctr" rtl="0">
              <a:def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URGÊNCIA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Das!$AA$8</c:f>
              <c:strCache>
                <c:ptCount val="1"/>
                <c:pt idx="0">
                  <c:v>NÍVEL - 1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Das!$AA$9</c:f>
              <c:strCache>
                <c:ptCount val="1"/>
                <c:pt idx="0">
                  <c:v>NÍVEL - 2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Das!$AA$10</c:f>
              <c:strCache>
                <c:ptCount val="1"/>
                <c:pt idx="0">
                  <c:v>NÍVEL - 3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Das!$AA$11</c:f>
              <c:strCache>
                <c:ptCount val="1"/>
                <c:pt idx="0">
                  <c:v>NÍVEL - 4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Das!$AA$12</c:f>
              <c:strCache>
                <c:ptCount val="1"/>
                <c:pt idx="0">
                  <c:v>NÍVEL - 5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1035136"/>
        <c:axId val="221127040"/>
      </c:barChart>
      <c:catAx>
        <c:axId val="221035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127040"/>
        <c:crosses val="autoZero"/>
        <c:auto val="1"/>
        <c:lblAlgn val="ctr"/>
        <c:lblOffset val="100"/>
        <c:noMultiLvlLbl val="0"/>
      </c:catAx>
      <c:valAx>
        <c:axId val="221127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035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 algn="ctr" rtl="0">
              <a:def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TENDÊNCIA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Das!$AA$8</c:f>
              <c:strCache>
                <c:ptCount val="1"/>
                <c:pt idx="0">
                  <c:v>NÍVEL - 1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Das!$AA$9</c:f>
              <c:strCache>
                <c:ptCount val="1"/>
                <c:pt idx="0">
                  <c:v>NÍVEL - 2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Das!$AA$10</c:f>
              <c:strCache>
                <c:ptCount val="1"/>
                <c:pt idx="0">
                  <c:v>NÍVEL - 3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Das!$AA$11</c:f>
              <c:strCache>
                <c:ptCount val="1"/>
                <c:pt idx="0">
                  <c:v>NÍVEL - 4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Das!$AA$12</c:f>
              <c:strCache>
                <c:ptCount val="1"/>
                <c:pt idx="0">
                  <c:v>NÍVEL - 5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1173632"/>
        <c:axId val="221175168"/>
      </c:barChart>
      <c:catAx>
        <c:axId val="221173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1175168"/>
        <c:crosses val="autoZero"/>
        <c:auto val="1"/>
        <c:lblAlgn val="ctr"/>
        <c:lblOffset val="100"/>
        <c:noMultiLvlLbl val="0"/>
      </c:catAx>
      <c:valAx>
        <c:axId val="22117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173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GRAVIDADE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Das!$AA$8</c:f>
              <c:strCache>
                <c:ptCount val="1"/>
                <c:pt idx="0">
                  <c:v>NÍVEL - 1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Das!$AA$9</c:f>
              <c:strCache>
                <c:ptCount val="1"/>
                <c:pt idx="0">
                  <c:v>NÍVEL - 2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Das!$AA$10</c:f>
              <c:strCache>
                <c:ptCount val="1"/>
                <c:pt idx="0">
                  <c:v>NÍVEL - 3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Das!$AA$11</c:f>
              <c:strCache>
                <c:ptCount val="1"/>
                <c:pt idx="0">
                  <c:v>NÍVEL - 4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Das!$AA$12</c:f>
              <c:strCache>
                <c:ptCount val="1"/>
                <c:pt idx="0">
                  <c:v>NÍVEL - 5</c:v>
                </c:pt>
              </c:strCache>
            </c:strRef>
          </c:tx>
          <c:invertIfNegative val="0"/>
          <c:cat>
            <c:strRef>
              <c:f>Das!$AB$7</c:f>
              <c:strCache>
                <c:ptCount val="1"/>
                <c:pt idx="0">
                  <c:v>GRAVIDADE</c:v>
                </c:pt>
              </c:strCache>
            </c:strRef>
          </c:cat>
          <c:val>
            <c:numRef>
              <c:f>Das!$AB$12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219624192"/>
        <c:axId val="219625728"/>
      </c:barChart>
      <c:catAx>
        <c:axId val="21962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625728"/>
        <c:crosses val="autoZero"/>
        <c:auto val="1"/>
        <c:lblAlgn val="ctr"/>
        <c:lblOffset val="100"/>
        <c:noMultiLvlLbl val="0"/>
      </c:catAx>
      <c:valAx>
        <c:axId val="219625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6241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 algn="ctr" rtl="0">
              <a:def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URGÊNCIA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Das!$AA$8</c:f>
              <c:strCache>
                <c:ptCount val="1"/>
                <c:pt idx="0">
                  <c:v>NÍVEL - 1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Das!$AA$9</c:f>
              <c:strCache>
                <c:ptCount val="1"/>
                <c:pt idx="0">
                  <c:v>NÍVEL - 2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Das!$AA$10</c:f>
              <c:strCache>
                <c:ptCount val="1"/>
                <c:pt idx="0">
                  <c:v>NÍVEL - 3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Das!$AA$11</c:f>
              <c:strCache>
                <c:ptCount val="1"/>
                <c:pt idx="0">
                  <c:v>NÍVEL - 4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Das!$AA$12</c:f>
              <c:strCache>
                <c:ptCount val="1"/>
                <c:pt idx="0">
                  <c:v>NÍVEL - 5</c:v>
                </c:pt>
              </c:strCache>
            </c:strRef>
          </c:tx>
          <c:invertIfNegative val="0"/>
          <c:cat>
            <c:strRef>
              <c:f>Das!$AC$7</c:f>
              <c:strCache>
                <c:ptCount val="1"/>
                <c:pt idx="0">
                  <c:v>URGÊNCIA</c:v>
                </c:pt>
              </c:strCache>
            </c:strRef>
          </c:cat>
          <c:val>
            <c:numRef>
              <c:f>Das!$AC$12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219758592"/>
        <c:axId val="219760128"/>
      </c:barChart>
      <c:catAx>
        <c:axId val="21975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60128"/>
        <c:crosses val="autoZero"/>
        <c:auto val="1"/>
        <c:lblAlgn val="ctr"/>
        <c:lblOffset val="100"/>
        <c:noMultiLvlLbl val="0"/>
      </c:catAx>
      <c:valAx>
        <c:axId val="219760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7585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 algn="ctr" rtl="0">
              <a:def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TENDÊNCIA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Das!$AA$8</c:f>
              <c:strCache>
                <c:ptCount val="1"/>
                <c:pt idx="0">
                  <c:v>NÍVEL - 1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Das!$AA$9</c:f>
              <c:strCache>
                <c:ptCount val="1"/>
                <c:pt idx="0">
                  <c:v>NÍVEL - 2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Das!$AA$10</c:f>
              <c:strCache>
                <c:ptCount val="1"/>
                <c:pt idx="0">
                  <c:v>NÍVEL - 3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Das!$AA$11</c:f>
              <c:strCache>
                <c:ptCount val="1"/>
                <c:pt idx="0">
                  <c:v>NÍVEL - 4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Das!$AA$12</c:f>
              <c:strCache>
                <c:ptCount val="1"/>
                <c:pt idx="0">
                  <c:v>NÍVEL - 5</c:v>
                </c:pt>
              </c:strCache>
            </c:strRef>
          </c:tx>
          <c:invertIfNegative val="0"/>
          <c:cat>
            <c:strRef>
              <c:f>Das!$AD$7</c:f>
              <c:strCache>
                <c:ptCount val="1"/>
                <c:pt idx="0">
                  <c:v>TENDÊNCIA</c:v>
                </c:pt>
              </c:strCache>
            </c:strRef>
          </c:cat>
          <c:val>
            <c:numRef>
              <c:f>Das!$AD$12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219806720"/>
        <c:axId val="221594368"/>
      </c:barChart>
      <c:catAx>
        <c:axId val="21980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594368"/>
        <c:crosses val="autoZero"/>
        <c:auto val="1"/>
        <c:lblAlgn val="ctr"/>
        <c:lblOffset val="100"/>
        <c:noMultiLvlLbl val="0"/>
      </c:catAx>
      <c:valAx>
        <c:axId val="22159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98067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NÍVEL CRÍTICO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Ale!$C$16:$C$20</c:f>
              <c:strCache>
                <c:ptCount val="5"/>
                <c:pt idx="0">
                  <c:v>NÍVEL - 1</c:v>
                </c:pt>
                <c:pt idx="1">
                  <c:v>NÍVEL - 2</c:v>
                </c:pt>
                <c:pt idx="2">
                  <c:v>NÍVEL - 3</c:v>
                </c:pt>
                <c:pt idx="3">
                  <c:v>NÍVEL - 4</c:v>
                </c:pt>
                <c:pt idx="4">
                  <c:v>NÍVEL - 5</c:v>
                </c:pt>
              </c:strCache>
            </c:strRef>
          </c:cat>
          <c:val>
            <c:numRef>
              <c:f>Ale!$D$16:$D$20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tgXiOhu87-I&amp;list=PLrfhJOPFAvcuX6anRy3Vj0OLSzeZHYlzS&amp;index=3" TargetMode="External"/><Relationship Id="rId13" Type="http://schemas.openxmlformats.org/officeDocument/2006/relationships/hyperlink" Target="#Ale!A1"/><Relationship Id="rId3" Type="http://schemas.openxmlformats.org/officeDocument/2006/relationships/hyperlink" Target="#Rel!A1"/><Relationship Id="rId7" Type="http://schemas.openxmlformats.org/officeDocument/2006/relationships/image" Target="../media/image1.png"/><Relationship Id="rId12" Type="http://schemas.openxmlformats.org/officeDocument/2006/relationships/image" Target="../media/image2.jpeg"/><Relationship Id="rId2" Type="http://schemas.openxmlformats.org/officeDocument/2006/relationships/hyperlink" Target="#Ran!A1"/><Relationship Id="rId16" Type="http://schemas.openxmlformats.org/officeDocument/2006/relationships/hyperlink" Target="#Sou!A1"/><Relationship Id="rId1" Type="http://schemas.openxmlformats.org/officeDocument/2006/relationships/hyperlink" Target="#Pro!A1"/><Relationship Id="rId6" Type="http://schemas.openxmlformats.org/officeDocument/2006/relationships/hyperlink" Target="https://www.youtube.com/watch?v=-s97-uRX3M4&amp;list=PLrfhJOPFAvcuX6anRy3Vj0OLSzeZHYlzS&amp;index=2" TargetMode="External"/><Relationship Id="rId11" Type="http://schemas.openxmlformats.org/officeDocument/2006/relationships/hyperlink" Target="https://www.youtube.com/watch?v=2wykBg2GUf8&amp;list=PLrfhJOPFAvcuX6anRy3Vj0OLSzeZHYlzS&amp;index=6" TargetMode="External"/><Relationship Id="rId5" Type="http://schemas.openxmlformats.org/officeDocument/2006/relationships/hyperlink" Target="#Duv!A1"/><Relationship Id="rId15" Type="http://schemas.openxmlformats.org/officeDocument/2006/relationships/hyperlink" Target="#Sug!A1"/><Relationship Id="rId10" Type="http://schemas.openxmlformats.org/officeDocument/2006/relationships/hyperlink" Target="https://www.youtube.com/watch?v=Vb0nmS7vdsQ&amp;list=PLrfhJOPFAvcuX6anRy3Vj0OLSzeZHYlzS&amp;index=5" TargetMode="External"/><Relationship Id="rId4" Type="http://schemas.openxmlformats.org/officeDocument/2006/relationships/hyperlink" Target="#Ini!A1"/><Relationship Id="rId9" Type="http://schemas.openxmlformats.org/officeDocument/2006/relationships/hyperlink" Target="https://www.youtube.com/watch?v=rcq-iardoi8&amp;list=PLrfhJOPFAvcuX6anRy3Vj0OLSzeZHYlzS&amp;index=4" TargetMode="External"/><Relationship Id="rId14" Type="http://schemas.openxmlformats.org/officeDocument/2006/relationships/hyperlink" Target="#Da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Sug!A1"/><Relationship Id="rId7" Type="http://schemas.openxmlformats.org/officeDocument/2006/relationships/hyperlink" Target="#Rel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Ran!A1"/><Relationship Id="rId5" Type="http://schemas.openxmlformats.org/officeDocument/2006/relationships/hyperlink" Target="#Pro!A1"/><Relationship Id="rId10" Type="http://schemas.openxmlformats.org/officeDocument/2006/relationships/hyperlink" Target="#Das!A1"/><Relationship Id="rId4" Type="http://schemas.openxmlformats.org/officeDocument/2006/relationships/hyperlink" Target="#Sou!A1"/><Relationship Id="rId9" Type="http://schemas.openxmlformats.org/officeDocument/2006/relationships/hyperlink" Target="#Al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#Ale!A1"/><Relationship Id="rId3" Type="http://schemas.openxmlformats.org/officeDocument/2006/relationships/hyperlink" Target="#Ini!A1"/><Relationship Id="rId7" Type="http://schemas.openxmlformats.org/officeDocument/2006/relationships/hyperlink" Target="https://souza.xyz/produto/pacote-de-planilhas-de-gestao-de-processos/" TargetMode="External"/><Relationship Id="rId12" Type="http://schemas.openxmlformats.org/officeDocument/2006/relationships/image" Target="../media/image2.jpeg"/><Relationship Id="rId2" Type="http://schemas.openxmlformats.org/officeDocument/2006/relationships/image" Target="../media/image3.JPG"/><Relationship Id="rId1" Type="http://schemas.openxmlformats.org/officeDocument/2006/relationships/hyperlink" Target="https://souza.xyz/produto/pacote-com-todas-as-planilhas-da-souza-promocao-2019/" TargetMode="External"/><Relationship Id="rId6" Type="http://schemas.openxmlformats.org/officeDocument/2006/relationships/hyperlink" Target="#Sou!A1"/><Relationship Id="rId11" Type="http://schemas.openxmlformats.org/officeDocument/2006/relationships/hyperlink" Target="#Rel!A1"/><Relationship Id="rId5" Type="http://schemas.openxmlformats.org/officeDocument/2006/relationships/hyperlink" Target="#Sug!A1"/><Relationship Id="rId10" Type="http://schemas.openxmlformats.org/officeDocument/2006/relationships/hyperlink" Target="#Ran!A1"/><Relationship Id="rId4" Type="http://schemas.openxmlformats.org/officeDocument/2006/relationships/hyperlink" Target="#Duv!A1"/><Relationship Id="rId9" Type="http://schemas.openxmlformats.org/officeDocument/2006/relationships/hyperlink" Target="#Pro!A1"/><Relationship Id="rId14" Type="http://schemas.openxmlformats.org/officeDocument/2006/relationships/hyperlink" Target="#D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Sug!A1"/><Relationship Id="rId18" Type="http://schemas.openxmlformats.org/officeDocument/2006/relationships/image" Target="../media/image2.jpeg"/><Relationship Id="rId3" Type="http://schemas.openxmlformats.org/officeDocument/2006/relationships/hyperlink" Target="https://www.instagram.com/souza_sistemas/" TargetMode="External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Duv!A1"/><Relationship Id="rId17" Type="http://schemas.openxmlformats.org/officeDocument/2006/relationships/hyperlink" Target="#Rel!A1"/><Relationship Id="rId2" Type="http://schemas.openxmlformats.org/officeDocument/2006/relationships/image" Target="../media/image5.png"/><Relationship Id="rId16" Type="http://schemas.openxmlformats.org/officeDocument/2006/relationships/hyperlink" Target="#Ran!A1"/><Relationship Id="rId20" Type="http://schemas.openxmlformats.org/officeDocument/2006/relationships/hyperlink" Target="#Das!A1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Ini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Pro!A1"/><Relationship Id="rId10" Type="http://schemas.openxmlformats.org/officeDocument/2006/relationships/image" Target="../media/image9.png"/><Relationship Id="rId19" Type="http://schemas.openxmlformats.org/officeDocument/2006/relationships/hyperlink" Target="#Ale!A1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So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Rel!A1"/><Relationship Id="rId7" Type="http://schemas.openxmlformats.org/officeDocument/2006/relationships/hyperlink" Target="#Das!A1"/><Relationship Id="rId2" Type="http://schemas.openxmlformats.org/officeDocument/2006/relationships/hyperlink" Target="#Ran!A1"/><Relationship Id="rId1" Type="http://schemas.openxmlformats.org/officeDocument/2006/relationships/hyperlink" Target="#Pro!A1"/><Relationship Id="rId6" Type="http://schemas.openxmlformats.org/officeDocument/2006/relationships/hyperlink" Target="#Ale!A1"/><Relationship Id="rId5" Type="http://schemas.openxmlformats.org/officeDocument/2006/relationships/image" Target="../media/image2.jpeg"/><Relationship Id="rId4" Type="http://schemas.openxmlformats.org/officeDocument/2006/relationships/hyperlink" Target="#Ini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Rel!A1"/><Relationship Id="rId7" Type="http://schemas.openxmlformats.org/officeDocument/2006/relationships/hyperlink" Target="#Das!A1"/><Relationship Id="rId2" Type="http://schemas.openxmlformats.org/officeDocument/2006/relationships/hyperlink" Target="#Ran!A1"/><Relationship Id="rId1" Type="http://schemas.openxmlformats.org/officeDocument/2006/relationships/hyperlink" Target="#Pro!A1"/><Relationship Id="rId6" Type="http://schemas.openxmlformats.org/officeDocument/2006/relationships/hyperlink" Target="#Ale!A1"/><Relationship Id="rId5" Type="http://schemas.openxmlformats.org/officeDocument/2006/relationships/image" Target="../media/image2.jpeg"/><Relationship Id="rId4" Type="http://schemas.openxmlformats.org/officeDocument/2006/relationships/hyperlink" Target="#Ini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Ran!A1"/><Relationship Id="rId7" Type="http://schemas.openxmlformats.org/officeDocument/2006/relationships/hyperlink" Target="#Ale!A1"/><Relationship Id="rId2" Type="http://schemas.openxmlformats.org/officeDocument/2006/relationships/hyperlink" Target="#Pro!A1"/><Relationship Id="rId1" Type="http://schemas.openxmlformats.org/officeDocument/2006/relationships/image" Target="../media/image10.png"/><Relationship Id="rId6" Type="http://schemas.openxmlformats.org/officeDocument/2006/relationships/image" Target="../media/image2.jpeg"/><Relationship Id="rId5" Type="http://schemas.openxmlformats.org/officeDocument/2006/relationships/hyperlink" Target="#Ini!A1"/><Relationship Id="rId4" Type="http://schemas.openxmlformats.org/officeDocument/2006/relationships/hyperlink" Target="#Rel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Ran!A1"/><Relationship Id="rId13" Type="http://schemas.openxmlformats.org/officeDocument/2006/relationships/hyperlink" Target="#Das!A1"/><Relationship Id="rId3" Type="http://schemas.openxmlformats.org/officeDocument/2006/relationships/chart" Target="../charts/chart2.xml"/><Relationship Id="rId7" Type="http://schemas.openxmlformats.org/officeDocument/2006/relationships/hyperlink" Target="#Pro!A1"/><Relationship Id="rId12" Type="http://schemas.openxmlformats.org/officeDocument/2006/relationships/hyperlink" Target="#Ale!A1"/><Relationship Id="rId2" Type="http://schemas.openxmlformats.org/officeDocument/2006/relationships/chart" Target="../charts/chart1.xml"/><Relationship Id="rId1" Type="http://schemas.openxmlformats.org/officeDocument/2006/relationships/image" Target="../media/image11.png"/><Relationship Id="rId6" Type="http://schemas.openxmlformats.org/officeDocument/2006/relationships/chart" Target="../charts/chart5.xml"/><Relationship Id="rId11" Type="http://schemas.openxmlformats.org/officeDocument/2006/relationships/image" Target="../media/image2.jpeg"/><Relationship Id="rId5" Type="http://schemas.openxmlformats.org/officeDocument/2006/relationships/chart" Target="../charts/chart4.xml"/><Relationship Id="rId10" Type="http://schemas.openxmlformats.org/officeDocument/2006/relationships/hyperlink" Target="#Ini!A1"/><Relationship Id="rId4" Type="http://schemas.openxmlformats.org/officeDocument/2006/relationships/chart" Target="../charts/chart3.xml"/><Relationship Id="rId9" Type="http://schemas.openxmlformats.org/officeDocument/2006/relationships/hyperlink" Target="#Rel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Ran!A1"/><Relationship Id="rId13" Type="http://schemas.openxmlformats.org/officeDocument/2006/relationships/hyperlink" Target="#Das!A1"/><Relationship Id="rId3" Type="http://schemas.openxmlformats.org/officeDocument/2006/relationships/chart" Target="../charts/chart8.xml"/><Relationship Id="rId7" Type="http://schemas.openxmlformats.org/officeDocument/2006/relationships/hyperlink" Target="#Pro!A1"/><Relationship Id="rId12" Type="http://schemas.openxmlformats.org/officeDocument/2006/relationships/hyperlink" Target="#Ale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image" Target="../media/image2.jpeg"/><Relationship Id="rId5" Type="http://schemas.openxmlformats.org/officeDocument/2006/relationships/chart" Target="../charts/chart10.xml"/><Relationship Id="rId10" Type="http://schemas.openxmlformats.org/officeDocument/2006/relationships/hyperlink" Target="#Ini!A1"/><Relationship Id="rId4" Type="http://schemas.openxmlformats.org/officeDocument/2006/relationships/chart" Target="../charts/chart9.xml"/><Relationship Id="rId9" Type="http://schemas.openxmlformats.org/officeDocument/2006/relationships/hyperlink" Target="#R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417781</xdr:colOff>
      <xdr:row>0</xdr:row>
      <xdr:rowOff>0</xdr:rowOff>
    </xdr:from>
    <xdr:to>
      <xdr:col>3</xdr:col>
      <xdr:colOff>672315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3</xdr:col>
      <xdr:colOff>743481</xdr:colOff>
      <xdr:row>0</xdr:row>
      <xdr:rowOff>0</xdr:rowOff>
    </xdr:from>
    <xdr:to>
      <xdr:col>5</xdr:col>
      <xdr:colOff>287867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81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6</xdr:col>
      <xdr:colOff>809619</xdr:colOff>
      <xdr:row>0</xdr:row>
      <xdr:rowOff>0</xdr:rowOff>
    </xdr:from>
    <xdr:to>
      <xdr:col>8</xdr:col>
      <xdr:colOff>311677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10</xdr:col>
      <xdr:colOff>33327</xdr:colOff>
      <xdr:row>0</xdr:row>
      <xdr:rowOff>0</xdr:rowOff>
    </xdr:from>
    <xdr:to>
      <xdr:col>11</xdr:col>
      <xdr:colOff>449786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902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417778</xdr:colOff>
      <xdr:row>1</xdr:row>
      <xdr:rowOff>57150</xdr:rowOff>
    </xdr:from>
    <xdr:to>
      <xdr:col>3</xdr:col>
      <xdr:colOff>544153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5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3</xdr:col>
      <xdr:colOff>590551</xdr:colOff>
      <xdr:row>1</xdr:row>
      <xdr:rowOff>57150</xdr:rowOff>
    </xdr:from>
    <xdr:to>
      <xdr:col>4</xdr:col>
      <xdr:colOff>716926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51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oneCell">
    <xdr:from>
      <xdr:col>14</xdr:col>
      <xdr:colOff>47625</xdr:colOff>
      <xdr:row>6</xdr:row>
      <xdr:rowOff>95250</xdr:rowOff>
    </xdr:from>
    <xdr:to>
      <xdr:col>14</xdr:col>
      <xdr:colOff>574356</xdr:colOff>
      <xdr:row>6</xdr:row>
      <xdr:rowOff>599250</xdr:rowOff>
    </xdr:to>
    <xdr:pic>
      <xdr:nvPicPr>
        <xdr:cNvPr id="8" name="Imagem 7">
          <a:hlinkClick xmlns:r="http://schemas.openxmlformats.org/officeDocument/2006/relationships" r:id="rId6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1812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8</xdr:row>
      <xdr:rowOff>95250</xdr:rowOff>
    </xdr:from>
    <xdr:to>
      <xdr:col>14</xdr:col>
      <xdr:colOff>574356</xdr:colOff>
      <xdr:row>8</xdr:row>
      <xdr:rowOff>599250</xdr:rowOff>
    </xdr:to>
    <xdr:pic>
      <xdr:nvPicPr>
        <xdr:cNvPr id="9" name="Imagem 8">
          <a:hlinkClick xmlns:r="http://schemas.openxmlformats.org/officeDocument/2006/relationships" r:id="rId8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9241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95250</xdr:rowOff>
    </xdr:from>
    <xdr:to>
      <xdr:col>14</xdr:col>
      <xdr:colOff>574356</xdr:colOff>
      <xdr:row>10</xdr:row>
      <xdr:rowOff>599250</xdr:rowOff>
    </xdr:to>
    <xdr:pic>
      <xdr:nvPicPr>
        <xdr:cNvPr id="10" name="Imagem 9">
          <a:hlinkClick xmlns:r="http://schemas.openxmlformats.org/officeDocument/2006/relationships" r:id="rId9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36671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12</xdr:row>
      <xdr:rowOff>95250</xdr:rowOff>
    </xdr:from>
    <xdr:to>
      <xdr:col>14</xdr:col>
      <xdr:colOff>574356</xdr:colOff>
      <xdr:row>12</xdr:row>
      <xdr:rowOff>599250</xdr:rowOff>
    </xdr:to>
    <xdr:pic>
      <xdr:nvPicPr>
        <xdr:cNvPr id="11" name="Imagem 10">
          <a:hlinkClick xmlns:r="http://schemas.openxmlformats.org/officeDocument/2006/relationships" r:id="rId10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44100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14</xdr:row>
      <xdr:rowOff>95250</xdr:rowOff>
    </xdr:from>
    <xdr:to>
      <xdr:col>14</xdr:col>
      <xdr:colOff>574356</xdr:colOff>
      <xdr:row>14</xdr:row>
      <xdr:rowOff>599250</xdr:rowOff>
    </xdr:to>
    <xdr:pic>
      <xdr:nvPicPr>
        <xdr:cNvPr id="12" name="Imagem 11">
          <a:hlinkClick xmlns:r="http://schemas.openxmlformats.org/officeDocument/2006/relationships" r:id="rId1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5153025"/>
          <a:ext cx="526731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</xdr:colOff>
      <xdr:row>0</xdr:row>
      <xdr:rowOff>0</xdr:rowOff>
    </xdr:from>
    <xdr:to>
      <xdr:col>1</xdr:col>
      <xdr:colOff>762165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352425</xdr:colOff>
      <xdr:row>0</xdr:row>
      <xdr:rowOff>0</xdr:rowOff>
    </xdr:from>
    <xdr:to>
      <xdr:col>6</xdr:col>
      <xdr:colOff>740308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7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8</xdr:col>
      <xdr:colOff>447675</xdr:colOff>
      <xdr:row>0</xdr:row>
      <xdr:rowOff>0</xdr:rowOff>
    </xdr:from>
    <xdr:to>
      <xdr:col>9</xdr:col>
      <xdr:colOff>759358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200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771525</xdr:colOff>
      <xdr:row>1</xdr:row>
      <xdr:rowOff>57150</xdr:rowOff>
    </xdr:from>
    <xdr:to>
      <xdr:col>6</xdr:col>
      <xdr:colOff>164475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6</xdr:col>
      <xdr:colOff>219075</xdr:colOff>
      <xdr:row>1</xdr:row>
      <xdr:rowOff>57150</xdr:rowOff>
    </xdr:from>
    <xdr:to>
      <xdr:col>7</xdr:col>
      <xdr:colOff>421650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5133968</xdr:colOff>
      <xdr:row>1</xdr:row>
      <xdr:rowOff>57150</xdr:rowOff>
    </xdr:from>
    <xdr:to>
      <xdr:col>3</xdr:col>
      <xdr:colOff>126368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1</xdr:col>
      <xdr:colOff>2170374</xdr:colOff>
      <xdr:row>0</xdr:row>
      <xdr:rowOff>0</xdr:rowOff>
    </xdr:from>
    <xdr:to>
      <xdr:col>1</xdr:col>
      <xdr:colOff>3234533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1</xdr:col>
      <xdr:colOff>3305699</xdr:colOff>
      <xdr:row>0</xdr:row>
      <xdr:rowOff>0</xdr:rowOff>
    </xdr:from>
    <xdr:to>
      <xdr:col>1</xdr:col>
      <xdr:colOff>4469335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2</xdr:col>
      <xdr:colOff>95237</xdr:colOff>
      <xdr:row>0</xdr:row>
      <xdr:rowOff>0</xdr:rowOff>
    </xdr:from>
    <xdr:to>
      <xdr:col>3</xdr:col>
      <xdr:colOff>978420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3</xdr:col>
      <xdr:colOff>2319320</xdr:colOff>
      <xdr:row>0</xdr:row>
      <xdr:rowOff>0</xdr:rowOff>
    </xdr:from>
    <xdr:to>
      <xdr:col>3</xdr:col>
      <xdr:colOff>3545404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</xdr:col>
      <xdr:colOff>4533893</xdr:colOff>
      <xdr:row>0</xdr:row>
      <xdr:rowOff>0</xdr:rowOff>
    </xdr:from>
    <xdr:to>
      <xdr:col>2</xdr:col>
      <xdr:colOff>25926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3</xdr:col>
      <xdr:colOff>1114418</xdr:colOff>
      <xdr:row>0</xdr:row>
      <xdr:rowOff>0</xdr:rowOff>
    </xdr:from>
    <xdr:to>
      <xdr:col>3</xdr:col>
      <xdr:colOff>2235726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16337F32-E358-440E-AA28-C2AF9E2B6D2A}"/>
            </a:ext>
          </a:extLst>
        </xdr:cNvPr>
        <xdr:cNvSpPr txBox="1"/>
      </xdr:nvSpPr>
      <xdr:spPr>
        <a:xfrm>
          <a:off x="12820650" y="9599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4552943</xdr:colOff>
      <xdr:row>1</xdr:row>
      <xdr:rowOff>57150</xdr:rowOff>
    </xdr:from>
    <xdr:to>
      <xdr:col>3</xdr:col>
      <xdr:colOff>745493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oneCell">
    <xdr:from>
      <xdr:col>5</xdr:col>
      <xdr:colOff>0</xdr:colOff>
      <xdr:row>3</xdr:row>
      <xdr:rowOff>257175</xdr:rowOff>
    </xdr:from>
    <xdr:to>
      <xdr:col>8</xdr:col>
      <xdr:colOff>569325</xdr:colOff>
      <xdr:row>13</xdr:row>
      <xdr:rowOff>89175</xdr:rowOff>
    </xdr:to>
    <xdr:pic>
      <xdr:nvPicPr>
        <xdr:cNvPr id="15" name="Imagem 1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1589349</xdr:colOff>
      <xdr:row>0</xdr:row>
      <xdr:rowOff>0</xdr:rowOff>
    </xdr:from>
    <xdr:to>
      <xdr:col>2</xdr:col>
      <xdr:colOff>2653508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2</xdr:col>
      <xdr:colOff>2724674</xdr:colOff>
      <xdr:row>0</xdr:row>
      <xdr:rowOff>0</xdr:rowOff>
    </xdr:from>
    <xdr:to>
      <xdr:col>2</xdr:col>
      <xdr:colOff>3888310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3</xdr:col>
      <xdr:colOff>476237</xdr:colOff>
      <xdr:row>0</xdr:row>
      <xdr:rowOff>0</xdr:rowOff>
    </xdr:from>
    <xdr:to>
      <xdr:col>4</xdr:col>
      <xdr:colOff>454545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7</xdr:col>
      <xdr:colOff>42845</xdr:colOff>
      <xdr:row>0</xdr:row>
      <xdr:rowOff>0</xdr:rowOff>
    </xdr:from>
    <xdr:to>
      <xdr:col>8</xdr:col>
      <xdr:colOff>678379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3952868</xdr:colOff>
      <xdr:row>0</xdr:row>
      <xdr:rowOff>0</xdr:rowOff>
    </xdr:from>
    <xdr:to>
      <xdr:col>3</xdr:col>
      <xdr:colOff>406926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4</xdr:col>
      <xdr:colOff>590543</xdr:colOff>
      <xdr:row>0</xdr:row>
      <xdr:rowOff>0</xdr:rowOff>
    </xdr:from>
    <xdr:to>
      <xdr:col>6</xdr:col>
      <xdr:colOff>549801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3" name="Retângulo 2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6" name="Imagem 5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7" name="Grupo 6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8" name="Retângulo 7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11" name="Imagem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12" name="Grupo 11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13" name="Retângulo 12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17" name="Grupo 1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18" name="Retângulo 1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21" name="Imagem 2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22" name="Grupo 21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23" name="Retângulo 22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26" name="Imagem 2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31" name="Retângulo 30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36" name="Retângulo 35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76193</xdr:colOff>
      <xdr:row>1</xdr:row>
      <xdr:rowOff>57150</xdr:rowOff>
    </xdr:from>
    <xdr:to>
      <xdr:col>9</xdr:col>
      <xdr:colOff>288293</xdr:colOff>
      <xdr:row>2</xdr:row>
      <xdr:rowOff>38100</xdr:rowOff>
    </xdr:to>
    <xdr:sp macro="" textlink="">
      <xdr:nvSpPr>
        <xdr:cNvPr id="37" name="Retângulo 36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348458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5</xdr:col>
      <xdr:colOff>419624</xdr:colOff>
      <xdr:row>0</xdr:row>
      <xdr:rowOff>0</xdr:rowOff>
    </xdr:from>
    <xdr:to>
      <xdr:col>7</xdr:col>
      <xdr:colOff>135460</xdr:colOff>
      <xdr:row>1</xdr:row>
      <xdr:rowOff>15000</xdr:rowOff>
    </xdr:to>
    <xdr:sp macro="" textlink="">
      <xdr:nvSpPr>
        <xdr:cNvPr id="39" name="Retângulo 38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9</xdr:col>
      <xdr:colOff>19037</xdr:colOff>
      <xdr:row>0</xdr:row>
      <xdr:rowOff>0</xdr:rowOff>
    </xdr:from>
    <xdr:to>
      <xdr:col>10</xdr:col>
      <xdr:colOff>416445</xdr:colOff>
      <xdr:row>1</xdr:row>
      <xdr:rowOff>15000</xdr:rowOff>
    </xdr:to>
    <xdr:sp macro="" textlink="">
      <xdr:nvSpPr>
        <xdr:cNvPr id="40" name="Retângulo 39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12</xdr:col>
      <xdr:colOff>309545</xdr:colOff>
      <xdr:row>0</xdr:row>
      <xdr:rowOff>0</xdr:rowOff>
    </xdr:from>
    <xdr:to>
      <xdr:col>14</xdr:col>
      <xdr:colOff>87829</xdr:colOff>
      <xdr:row>1</xdr:row>
      <xdr:rowOff>15000</xdr:rowOff>
    </xdr:to>
    <xdr:sp macro="" textlink="">
      <xdr:nvSpPr>
        <xdr:cNvPr id="41" name="Retângulo 40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200018</xdr:colOff>
      <xdr:row>0</xdr:row>
      <xdr:rowOff>0</xdr:rowOff>
    </xdr:from>
    <xdr:to>
      <xdr:col>8</xdr:col>
      <xdr:colOff>673626</xdr:colOff>
      <xdr:row>1</xdr:row>
      <xdr:rowOff>15000</xdr:rowOff>
    </xdr:to>
    <xdr:sp macro="" textlink="">
      <xdr:nvSpPr>
        <xdr:cNvPr id="43" name="Retângulo 42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10</xdr:col>
      <xdr:colOff>552443</xdr:colOff>
      <xdr:row>0</xdr:row>
      <xdr:rowOff>0</xdr:rowOff>
    </xdr:from>
    <xdr:to>
      <xdr:col>12</xdr:col>
      <xdr:colOff>225951</xdr:colOff>
      <xdr:row>1</xdr:row>
      <xdr:rowOff>15000</xdr:rowOff>
    </xdr:to>
    <xdr:sp macro="" textlink="">
      <xdr:nvSpPr>
        <xdr:cNvPr id="44" name="Retângulo 43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676276</xdr:colOff>
      <xdr:row>2</xdr:row>
      <xdr:rowOff>9525</xdr:rowOff>
    </xdr:from>
    <xdr:to>
      <xdr:col>8</xdr:col>
      <xdr:colOff>132976</xdr:colOff>
      <xdr:row>3</xdr:row>
      <xdr:rowOff>167242</xdr:rowOff>
    </xdr:to>
    <xdr:sp macro="" textlink="">
      <xdr:nvSpPr>
        <xdr:cNvPr id="2" name="CaixaDeTexto 1"/>
        <xdr:cNvSpPr txBox="1"/>
      </xdr:nvSpPr>
      <xdr:spPr>
        <a:xfrm>
          <a:off x="4457701" y="704850"/>
          <a:ext cx="604800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/>
            <a:t>Essa é a parte mais importante da planilha, aqui você deverá listar os problemas identificados e atribuir a cada um deles uma nota dentro dos três aspectos principais que serão analisados: Gravidade, Urgência e Tendência.</a:t>
          </a:r>
        </a:p>
      </xdr:txBody>
    </xdr:sp>
    <xdr:clientData/>
  </xdr:twoCellAnchor>
  <xdr:twoCellAnchor editAs="absolute">
    <xdr:from>
      <xdr:col>2</xdr:col>
      <xdr:colOff>2103699</xdr:colOff>
      <xdr:row>0</xdr:row>
      <xdr:rowOff>0</xdr:rowOff>
    </xdr:from>
    <xdr:to>
      <xdr:col>2</xdr:col>
      <xdr:colOff>3167858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2</xdr:col>
      <xdr:colOff>3239024</xdr:colOff>
      <xdr:row>0</xdr:row>
      <xdr:rowOff>0</xdr:rowOff>
    </xdr:from>
    <xdr:to>
      <xdr:col>3</xdr:col>
      <xdr:colOff>868885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4</xdr:col>
      <xdr:colOff>647687</xdr:colOff>
      <xdr:row>0</xdr:row>
      <xdr:rowOff>0</xdr:rowOff>
    </xdr:from>
    <xdr:to>
      <xdr:col>5</xdr:col>
      <xdr:colOff>359295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5</xdr:col>
      <xdr:colOff>1700195</xdr:colOff>
      <xdr:row>0</xdr:row>
      <xdr:rowOff>0</xdr:rowOff>
    </xdr:from>
    <xdr:to>
      <xdr:col>7</xdr:col>
      <xdr:colOff>192604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933443</xdr:colOff>
      <xdr:row>0</xdr:row>
      <xdr:rowOff>0</xdr:rowOff>
    </xdr:from>
    <xdr:to>
      <xdr:col>4</xdr:col>
      <xdr:colOff>578376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5</xdr:col>
      <xdr:colOff>495293</xdr:colOff>
      <xdr:row>0</xdr:row>
      <xdr:rowOff>0</xdr:rowOff>
    </xdr:from>
    <xdr:to>
      <xdr:col>5</xdr:col>
      <xdr:colOff>1616601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2324098</xdr:colOff>
      <xdr:row>2</xdr:row>
      <xdr:rowOff>9525</xdr:rowOff>
    </xdr:from>
    <xdr:to>
      <xdr:col>13</xdr:col>
      <xdr:colOff>139723</xdr:colOff>
      <xdr:row>3</xdr:row>
      <xdr:rowOff>183016</xdr:rowOff>
    </xdr:to>
    <xdr:sp macro="" textlink="">
      <xdr:nvSpPr>
        <xdr:cNvPr id="2" name="CaixaDeTexto 1"/>
        <xdr:cNvSpPr txBox="1"/>
      </xdr:nvSpPr>
      <xdr:spPr>
        <a:xfrm>
          <a:off x="4343398" y="704850"/>
          <a:ext cx="691200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/>
            <a:t>Aqui estão listados em um ranking de 1 a 10, os problemas que apresentaram um valor maior de prioridade de tratamento, serão os que você deverá enfrentar primeiro, uma vez que serão os mais graves, urgentes e com maios tendência a se tornarem piores.</a:t>
          </a:r>
        </a:p>
      </xdr:txBody>
    </xdr:sp>
    <xdr:clientData/>
  </xdr:twoCellAnchor>
  <xdr:twoCellAnchor editAs="absolute">
    <xdr:from>
      <xdr:col>4</xdr:col>
      <xdr:colOff>332049</xdr:colOff>
      <xdr:row>0</xdr:row>
      <xdr:rowOff>0</xdr:rowOff>
    </xdr:from>
    <xdr:to>
      <xdr:col>4</xdr:col>
      <xdr:colOff>1396208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4</xdr:col>
      <xdr:colOff>1467374</xdr:colOff>
      <xdr:row>0</xdr:row>
      <xdr:rowOff>0</xdr:rowOff>
    </xdr:from>
    <xdr:to>
      <xdr:col>4</xdr:col>
      <xdr:colOff>2631010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5</xdr:col>
      <xdr:colOff>352412</xdr:colOff>
      <xdr:row>0</xdr:row>
      <xdr:rowOff>0</xdr:rowOff>
    </xdr:from>
    <xdr:to>
      <xdr:col>7</xdr:col>
      <xdr:colOff>102120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9</xdr:col>
      <xdr:colOff>71420</xdr:colOff>
      <xdr:row>0</xdr:row>
      <xdr:rowOff>0</xdr:rowOff>
    </xdr:from>
    <xdr:to>
      <xdr:col>10</xdr:col>
      <xdr:colOff>611704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2695568</xdr:colOff>
      <xdr:row>0</xdr:row>
      <xdr:rowOff>0</xdr:rowOff>
    </xdr:from>
    <xdr:to>
      <xdr:col>5</xdr:col>
      <xdr:colOff>283101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7</xdr:col>
      <xdr:colOff>238118</xdr:colOff>
      <xdr:row>0</xdr:row>
      <xdr:rowOff>0</xdr:rowOff>
    </xdr:from>
    <xdr:to>
      <xdr:col>8</xdr:col>
      <xdr:colOff>673626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7</xdr:row>
      <xdr:rowOff>19050</xdr:rowOff>
    </xdr:from>
    <xdr:to>
      <xdr:col>5</xdr:col>
      <xdr:colOff>4572000</xdr:colOff>
      <xdr:row>13</xdr:row>
      <xdr:rowOff>95250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247" t="43364" r="9140" b="35540"/>
        <a:stretch/>
      </xdr:blipFill>
      <xdr:spPr>
        <a:xfrm>
          <a:off x="3971925" y="1476375"/>
          <a:ext cx="6010275" cy="1276350"/>
        </a:xfrm>
        <a:prstGeom prst="rect">
          <a:avLst/>
        </a:prstGeom>
      </xdr:spPr>
    </xdr:pic>
    <xdr:clientData/>
  </xdr:twoCellAnchor>
  <xdr:twoCellAnchor editAs="absolute">
    <xdr:from>
      <xdr:col>4</xdr:col>
      <xdr:colOff>0</xdr:colOff>
      <xdr:row>2</xdr:row>
      <xdr:rowOff>9525</xdr:rowOff>
    </xdr:from>
    <xdr:to>
      <xdr:col>6</xdr:col>
      <xdr:colOff>628575</xdr:colOff>
      <xdr:row>3</xdr:row>
      <xdr:rowOff>167242</xdr:rowOff>
    </xdr:to>
    <xdr:sp macro="" textlink="">
      <xdr:nvSpPr>
        <xdr:cNvPr id="3" name="CaixaDeTexto 2"/>
        <xdr:cNvSpPr txBox="1"/>
      </xdr:nvSpPr>
      <xdr:spPr>
        <a:xfrm>
          <a:off x="3505200" y="704850"/>
          <a:ext cx="669600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/>
            <a:t>Confira alguns alertas e dicas importantes para a análise dos seus problemas. Veja a quantidade de seus problemas através de seu nível, os 10 principais fatores para utilizar a matriz GUT, e saiba um pouco mais sobre Gravidade, Urgência e Tendência.</a:t>
          </a:r>
        </a:p>
      </xdr:txBody>
    </xdr:sp>
    <xdr:clientData/>
  </xdr:twoCellAnchor>
  <xdr:twoCellAnchor editAs="absolute">
    <xdr:from>
      <xdr:col>3</xdr:col>
      <xdr:colOff>351099</xdr:colOff>
      <xdr:row>0</xdr:row>
      <xdr:rowOff>0</xdr:rowOff>
    </xdr:from>
    <xdr:to>
      <xdr:col>3</xdr:col>
      <xdr:colOff>1415258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3</xdr:col>
      <xdr:colOff>1486424</xdr:colOff>
      <xdr:row>0</xdr:row>
      <xdr:rowOff>0</xdr:rowOff>
    </xdr:from>
    <xdr:to>
      <xdr:col>4</xdr:col>
      <xdr:colOff>1145110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5</xdr:col>
      <xdr:colOff>1009637</xdr:colOff>
      <xdr:row>0</xdr:row>
      <xdr:rowOff>0</xdr:rowOff>
    </xdr:from>
    <xdr:to>
      <xdr:col>5</xdr:col>
      <xdr:colOff>2130945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5</xdr:col>
      <xdr:colOff>3471845</xdr:colOff>
      <xdr:row>0</xdr:row>
      <xdr:rowOff>0</xdr:rowOff>
    </xdr:from>
    <xdr:to>
      <xdr:col>6</xdr:col>
      <xdr:colOff>97354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1209668</xdr:colOff>
      <xdr:row>0</xdr:row>
      <xdr:rowOff>0</xdr:rowOff>
    </xdr:from>
    <xdr:to>
      <xdr:col>5</xdr:col>
      <xdr:colOff>940326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5</xdr:col>
      <xdr:colOff>2266943</xdr:colOff>
      <xdr:row>0</xdr:row>
      <xdr:rowOff>0</xdr:rowOff>
    </xdr:from>
    <xdr:to>
      <xdr:col>5</xdr:col>
      <xdr:colOff>3388251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1400174</xdr:colOff>
      <xdr:row>30</xdr:row>
      <xdr:rowOff>0</xdr:rowOff>
    </xdr:from>
    <xdr:to>
      <xdr:col>8</xdr:col>
      <xdr:colOff>885824</xdr:colOff>
      <xdr:row>31</xdr:row>
      <xdr:rowOff>676275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4" y="8324850"/>
          <a:ext cx="4905375" cy="13620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60</xdr:row>
      <xdr:rowOff>85725</xdr:rowOff>
    </xdr:from>
    <xdr:to>
      <xdr:col>5</xdr:col>
      <xdr:colOff>9525</xdr:colOff>
      <xdr:row>75</xdr:row>
      <xdr:rowOff>114300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60</xdr:row>
      <xdr:rowOff>95250</xdr:rowOff>
    </xdr:from>
    <xdr:to>
      <xdr:col>8</xdr:col>
      <xdr:colOff>857250</xdr:colOff>
      <xdr:row>75</xdr:row>
      <xdr:rowOff>123825</xdr:rowOff>
    </xdr:to>
    <xdr:graphicFrame macro="">
      <xdr:nvGraphicFramePr>
        <xdr:cNvPr id="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19049</xdr:colOff>
      <xdr:row>75</xdr:row>
      <xdr:rowOff>180977</xdr:rowOff>
    </xdr:from>
    <xdr:to>
      <xdr:col>3</xdr:col>
      <xdr:colOff>1283849</xdr:colOff>
      <xdr:row>88</xdr:row>
      <xdr:rowOff>62477</xdr:rowOff>
    </xdr:to>
    <xdr:graphicFrame macro="">
      <xdr:nvGraphicFramePr>
        <xdr:cNvPr id="1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1304925</xdr:colOff>
      <xdr:row>75</xdr:row>
      <xdr:rowOff>180977</xdr:rowOff>
    </xdr:from>
    <xdr:to>
      <xdr:col>6</xdr:col>
      <xdr:colOff>159900</xdr:colOff>
      <xdr:row>88</xdr:row>
      <xdr:rowOff>62477</xdr:rowOff>
    </xdr:to>
    <xdr:graphicFrame macro="">
      <xdr:nvGraphicFramePr>
        <xdr:cNvPr id="1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75</xdr:row>
      <xdr:rowOff>180977</xdr:rowOff>
    </xdr:from>
    <xdr:to>
      <xdr:col>8</xdr:col>
      <xdr:colOff>874276</xdr:colOff>
      <xdr:row>88</xdr:row>
      <xdr:rowOff>62477</xdr:rowOff>
    </xdr:to>
    <xdr:graphicFrame macro="">
      <xdr:nvGraphicFramePr>
        <xdr:cNvPr id="16" name="TENDÊNCI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5</xdr:col>
      <xdr:colOff>581025</xdr:colOff>
      <xdr:row>2</xdr:row>
      <xdr:rowOff>0</xdr:rowOff>
    </xdr:from>
    <xdr:to>
      <xdr:col>10</xdr:col>
      <xdr:colOff>649800</xdr:colOff>
      <xdr:row>3</xdr:row>
      <xdr:rowOff>157717</xdr:rowOff>
    </xdr:to>
    <xdr:sp macro="" textlink="">
      <xdr:nvSpPr>
        <xdr:cNvPr id="9" name="CaixaDeTexto 8"/>
        <xdr:cNvSpPr txBox="1"/>
      </xdr:nvSpPr>
      <xdr:spPr>
        <a:xfrm>
          <a:off x="4581525" y="695325"/>
          <a:ext cx="453600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/>
            <a:t>Imprima o relatório de sua análise de GUT. Imprima apenas o que importa, com formatação econômica para gastar menos tinta e melhor aproveitamento do papel.</a:t>
          </a:r>
        </a:p>
      </xdr:txBody>
    </xdr:sp>
    <xdr:clientData/>
  </xdr:twoCellAnchor>
  <xdr:twoCellAnchor editAs="absolute">
    <xdr:from>
      <xdr:col>3</xdr:col>
      <xdr:colOff>884499</xdr:colOff>
      <xdr:row>0</xdr:row>
      <xdr:rowOff>0</xdr:rowOff>
    </xdr:from>
    <xdr:to>
      <xdr:col>4</xdr:col>
      <xdr:colOff>548483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4</xdr:col>
      <xdr:colOff>619649</xdr:colOff>
      <xdr:row>0</xdr:row>
      <xdr:rowOff>0</xdr:rowOff>
    </xdr:from>
    <xdr:to>
      <xdr:col>5</xdr:col>
      <xdr:colOff>649810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6</xdr:col>
      <xdr:colOff>885812</xdr:colOff>
      <xdr:row>0</xdr:row>
      <xdr:rowOff>0</xdr:rowOff>
    </xdr:from>
    <xdr:to>
      <xdr:col>8</xdr:col>
      <xdr:colOff>216420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9</xdr:col>
      <xdr:colOff>661970</xdr:colOff>
      <xdr:row>0</xdr:row>
      <xdr:rowOff>0</xdr:rowOff>
    </xdr:from>
    <xdr:to>
      <xdr:col>11</xdr:col>
      <xdr:colOff>516454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714368</xdr:colOff>
      <xdr:row>0</xdr:row>
      <xdr:rowOff>0</xdr:rowOff>
    </xdr:from>
    <xdr:to>
      <xdr:col>6</xdr:col>
      <xdr:colOff>816501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8</xdr:col>
      <xdr:colOff>352418</xdr:colOff>
      <xdr:row>0</xdr:row>
      <xdr:rowOff>0</xdr:rowOff>
    </xdr:from>
    <xdr:to>
      <xdr:col>9</xdr:col>
      <xdr:colOff>578376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18</xdr:row>
      <xdr:rowOff>28573</xdr:rowOff>
    </xdr:from>
    <xdr:to>
      <xdr:col>4</xdr:col>
      <xdr:colOff>164286</xdr:colOff>
      <xdr:row>30</xdr:row>
      <xdr:rowOff>154573</xdr:rowOff>
    </xdr:to>
    <xdr:graphicFrame macro="">
      <xdr:nvGraphicFramePr>
        <xdr:cNvPr id="2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280986</xdr:colOff>
      <xdr:row>18</xdr:row>
      <xdr:rowOff>28575</xdr:rowOff>
    </xdr:from>
    <xdr:to>
      <xdr:col>8</xdr:col>
      <xdr:colOff>69036</xdr:colOff>
      <xdr:row>30</xdr:row>
      <xdr:rowOff>154575</xdr:rowOff>
    </xdr:to>
    <xdr:graphicFrame macro="">
      <xdr:nvGraphicFramePr>
        <xdr:cNvPr id="3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161925</xdr:colOff>
      <xdr:row>18</xdr:row>
      <xdr:rowOff>19049</xdr:rowOff>
    </xdr:from>
    <xdr:to>
      <xdr:col>11</xdr:col>
      <xdr:colOff>1683525</xdr:colOff>
      <xdr:row>30</xdr:row>
      <xdr:rowOff>145049</xdr:rowOff>
    </xdr:to>
    <xdr:graphicFrame macro="">
      <xdr:nvGraphicFramePr>
        <xdr:cNvPr id="4" name="TENDÊNCI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23811</xdr:colOff>
      <xdr:row>5</xdr:row>
      <xdr:rowOff>42862</xdr:rowOff>
    </xdr:from>
    <xdr:to>
      <xdr:col>4</xdr:col>
      <xdr:colOff>164286</xdr:colOff>
      <xdr:row>17</xdr:row>
      <xdr:rowOff>168862</xdr:rowOff>
    </xdr:to>
    <xdr:graphicFrame macro="">
      <xdr:nvGraphicFramePr>
        <xdr:cNvPr id="5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280986</xdr:colOff>
      <xdr:row>5</xdr:row>
      <xdr:rowOff>42862</xdr:rowOff>
    </xdr:from>
    <xdr:to>
      <xdr:col>8</xdr:col>
      <xdr:colOff>69036</xdr:colOff>
      <xdr:row>17</xdr:row>
      <xdr:rowOff>168862</xdr:rowOff>
    </xdr:to>
    <xdr:graphicFrame macro="">
      <xdr:nvGraphicFramePr>
        <xdr:cNvPr id="6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161925</xdr:colOff>
      <xdr:row>5</xdr:row>
      <xdr:rowOff>42862</xdr:rowOff>
    </xdr:from>
    <xdr:to>
      <xdr:col>11</xdr:col>
      <xdr:colOff>1683525</xdr:colOff>
      <xdr:row>17</xdr:row>
      <xdr:rowOff>168862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3</xdr:col>
      <xdr:colOff>141549</xdr:colOff>
      <xdr:row>0</xdr:row>
      <xdr:rowOff>0</xdr:rowOff>
    </xdr:from>
    <xdr:to>
      <xdr:col>3</xdr:col>
      <xdr:colOff>1205708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PROBLEMAS</a:t>
          </a:r>
        </a:p>
      </xdr:txBody>
    </xdr:sp>
    <xdr:clientData/>
  </xdr:twoCellAnchor>
  <xdr:twoCellAnchor editAs="absolute">
    <xdr:from>
      <xdr:col>3</xdr:col>
      <xdr:colOff>1276874</xdr:colOff>
      <xdr:row>0</xdr:row>
      <xdr:rowOff>0</xdr:rowOff>
    </xdr:from>
    <xdr:to>
      <xdr:col>5</xdr:col>
      <xdr:colOff>354535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RANKING</a:t>
          </a:r>
        </a:p>
      </xdr:txBody>
    </xdr:sp>
    <xdr:clientData/>
  </xdr:twoCellAnchor>
  <xdr:twoCellAnchor editAs="absolute">
    <xdr:from>
      <xdr:col>5</xdr:col>
      <xdr:colOff>1685912</xdr:colOff>
      <xdr:row>0</xdr:row>
      <xdr:rowOff>0</xdr:rowOff>
    </xdr:from>
    <xdr:to>
      <xdr:col>7</xdr:col>
      <xdr:colOff>721245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981687" y="0"/>
          <a:ext cx="11213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8</xdr:col>
      <xdr:colOff>328595</xdr:colOff>
      <xdr:row>0</xdr:row>
      <xdr:rowOff>0</xdr:rowOff>
    </xdr:from>
    <xdr:to>
      <xdr:col>9</xdr:col>
      <xdr:colOff>1202254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443895" y="0"/>
          <a:ext cx="12260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838358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419093</xdr:colOff>
      <xdr:row>0</xdr:row>
      <xdr:rowOff>0</xdr:rowOff>
    </xdr:from>
    <xdr:to>
      <xdr:col>5</xdr:col>
      <xdr:colOff>1616601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1975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ALERTAS</a:t>
          </a:r>
        </a:p>
      </xdr:txBody>
    </xdr:sp>
    <xdr:clientData/>
  </xdr:twoCellAnchor>
  <xdr:twoCellAnchor editAs="absolute">
    <xdr:from>
      <xdr:col>7</xdr:col>
      <xdr:colOff>857243</xdr:colOff>
      <xdr:row>0</xdr:row>
      <xdr:rowOff>0</xdr:rowOff>
    </xdr:from>
    <xdr:to>
      <xdr:col>8</xdr:col>
      <xdr:colOff>245001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7238993" y="0"/>
          <a:ext cx="11213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ouza.xyz/produto/planilha-plano-acao-5w2h/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souza.xyz/produto/planilha-ciclo-pdca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ouza.xyz/produto/planilha-de-priorizacao-e-solucao-de-problemas/" TargetMode="External"/><Relationship Id="rId4" Type="http://schemas.openxmlformats.org/officeDocument/2006/relationships/hyperlink" Target="https://souza.xyz/produto/matriz-de-gut-priorizacao-de-problema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showGridLines="0" tabSelected="1" zoomScaleNormal="100" workbookViewId="0"/>
  </sheetViews>
  <sheetFormatPr defaultRowHeight="15" x14ac:dyDescent="0.25"/>
  <cols>
    <col min="1" max="1" width="2.625" style="100" customWidth="1"/>
    <col min="2" max="2" width="22.75" style="100" customWidth="1"/>
    <col min="3" max="14" width="10.625" style="100" customWidth="1"/>
    <col min="15" max="16384" width="9" style="100"/>
  </cols>
  <sheetData>
    <row r="1" spans="2:20" s="9" customFormat="1" ht="30" customHeight="1" x14ac:dyDescent="0.25"/>
    <row r="2" spans="2:20" s="12" customFormat="1" ht="24.95" customHeight="1" x14ac:dyDescent="0.25"/>
    <row r="3" spans="2:20" s="15" customFormat="1" ht="20.100000000000001" customHeight="1" x14ac:dyDescent="0.25"/>
    <row r="4" spans="2:20" ht="33.75" x14ac:dyDescent="0.25">
      <c r="B4" s="99" t="s">
        <v>94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2:20" ht="51.75" customHeight="1" x14ac:dyDescent="0.25">
      <c r="B5" s="101" t="s">
        <v>95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  <c r="R5" s="102"/>
      <c r="S5" s="102"/>
      <c r="T5" s="102"/>
    </row>
    <row r="6" spans="2:20" s="105" customFormat="1" ht="30" customHeight="1" x14ac:dyDescent="0.25">
      <c r="B6" s="103" t="s">
        <v>96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  <c r="Q6" s="104"/>
      <c r="R6" s="104"/>
      <c r="S6" s="104"/>
      <c r="T6" s="104"/>
    </row>
    <row r="7" spans="2:20" ht="60.75" customHeight="1" x14ac:dyDescent="0.25">
      <c r="B7" s="106" t="s">
        <v>0</v>
      </c>
      <c r="C7" s="107" t="s">
        <v>106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P7" s="110"/>
      <c r="Q7" s="110"/>
      <c r="R7" s="110"/>
      <c r="S7" s="110"/>
    </row>
    <row r="8" spans="2:20" ht="5.0999999999999996" customHeigh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spans="2:20" ht="54" customHeight="1" x14ac:dyDescent="0.25">
      <c r="B9" s="106" t="s">
        <v>5</v>
      </c>
      <c r="C9" s="107" t="s">
        <v>107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10"/>
      <c r="Q9" s="110"/>
      <c r="R9" s="110"/>
      <c r="S9" s="110"/>
    </row>
    <row r="10" spans="2:20" ht="5.0999999999999996" customHeight="1" x14ac:dyDescent="0.25"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2:20" ht="54" customHeight="1" x14ac:dyDescent="0.25">
      <c r="B11" s="106" t="s">
        <v>105</v>
      </c>
      <c r="C11" s="107" t="s">
        <v>104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9"/>
      <c r="P11" s="110"/>
      <c r="Q11" s="110"/>
      <c r="R11" s="110"/>
      <c r="S11" s="110"/>
    </row>
    <row r="12" spans="2:20" ht="5.0999999999999996" customHeight="1" x14ac:dyDescent="0.25">
      <c r="B12" s="111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0"/>
      <c r="R12" s="110"/>
      <c r="S12" s="110"/>
      <c r="T12" s="110"/>
    </row>
    <row r="13" spans="2:20" ht="54" customHeight="1" x14ac:dyDescent="0.25">
      <c r="B13" s="106" t="s">
        <v>57</v>
      </c>
      <c r="C13" s="107" t="s">
        <v>114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  <c r="P13" s="110"/>
      <c r="Q13" s="110"/>
      <c r="R13" s="110"/>
      <c r="S13" s="110"/>
    </row>
    <row r="14" spans="2:20" ht="5.0999999999999996" customHeight="1" x14ac:dyDescent="0.25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</row>
    <row r="15" spans="2:20" ht="54" customHeight="1" x14ac:dyDescent="0.25">
      <c r="B15" s="106" t="s">
        <v>58</v>
      </c>
      <c r="C15" s="107" t="s">
        <v>108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P15" s="110"/>
      <c r="Q15" s="110"/>
      <c r="R15" s="110"/>
      <c r="S15" s="110"/>
    </row>
    <row r="16" spans="2:20" ht="5.0999999999999996" customHeight="1" x14ac:dyDescent="0.25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</row>
    <row r="17" spans="2:20" x14ac:dyDescent="0.25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</row>
    <row r="18" spans="2:20" x14ac:dyDescent="0.25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</row>
    <row r="19" spans="2:20" x14ac:dyDescent="0.25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</row>
  </sheetData>
  <sheetProtection password="9084" sheet="1" objects="1" scenarios="1"/>
  <mergeCells count="7">
    <mergeCell ref="C15:N15"/>
    <mergeCell ref="B5:P5"/>
    <mergeCell ref="C7:N7"/>
    <mergeCell ref="C9:N9"/>
    <mergeCell ref="C11:N11"/>
    <mergeCell ref="C13:N13"/>
    <mergeCell ref="B6:O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375" style="1" customWidth="1"/>
    <col min="2" max="2" width="74.875" style="114" customWidth="1"/>
    <col min="3" max="3" width="3.125" style="114" customWidth="1"/>
    <col min="4" max="4" width="74.875" style="114" customWidth="1"/>
    <col min="5" max="6" width="9" style="114"/>
    <col min="7" max="16384" width="9" style="122"/>
  </cols>
  <sheetData>
    <row r="1" spans="1:4" s="9" customFormat="1" ht="30" customHeight="1" x14ac:dyDescent="0.25"/>
    <row r="2" spans="1:4" s="12" customFormat="1" ht="24.95" customHeight="1" x14ac:dyDescent="0.25"/>
    <row r="3" spans="1:4" s="15" customFormat="1" ht="20.100000000000001" customHeight="1" x14ac:dyDescent="0.25"/>
    <row r="4" spans="1:4" s="114" customFormat="1" x14ac:dyDescent="0.25">
      <c r="A4" s="1"/>
    </row>
    <row r="5" spans="1:4" s="114" customFormat="1" ht="18.75" x14ac:dyDescent="0.25">
      <c r="A5" s="1"/>
      <c r="B5" s="115" t="s">
        <v>49</v>
      </c>
      <c r="C5" s="116"/>
      <c r="D5" s="115" t="s">
        <v>59</v>
      </c>
    </row>
    <row r="6" spans="1:4" s="114" customFormat="1" ht="66" customHeight="1" x14ac:dyDescent="0.25">
      <c r="A6" s="1"/>
      <c r="B6" s="117" t="s">
        <v>50</v>
      </c>
      <c r="C6" s="116"/>
      <c r="D6" s="117" t="s">
        <v>53</v>
      </c>
    </row>
    <row r="7" spans="1:4" s="114" customFormat="1" ht="9.9499999999999993" customHeight="1" x14ac:dyDescent="0.25">
      <c r="A7" s="1"/>
      <c r="B7" s="118"/>
      <c r="C7" s="116"/>
      <c r="D7" s="118"/>
    </row>
    <row r="8" spans="1:4" s="114" customFormat="1" ht="18.75" x14ac:dyDescent="0.25">
      <c r="A8" s="1"/>
      <c r="B8" s="115" t="s">
        <v>60</v>
      </c>
      <c r="C8" s="116"/>
      <c r="D8" s="115" t="s">
        <v>61</v>
      </c>
    </row>
    <row r="9" spans="1:4" s="114" customFormat="1" ht="66" customHeight="1" x14ac:dyDescent="0.25">
      <c r="A9" s="1"/>
      <c r="B9" s="117" t="s">
        <v>50</v>
      </c>
      <c r="C9" s="116"/>
      <c r="D9" s="117" t="s">
        <v>54</v>
      </c>
    </row>
    <row r="10" spans="1:4" s="114" customFormat="1" ht="9.9499999999999993" customHeight="1" x14ac:dyDescent="0.25">
      <c r="A10" s="1"/>
      <c r="B10" s="118"/>
      <c r="C10" s="116"/>
      <c r="D10" s="118"/>
    </row>
    <row r="11" spans="1:4" s="114" customFormat="1" ht="18.75" x14ac:dyDescent="0.25">
      <c r="A11" s="1"/>
      <c r="B11" s="115" t="s">
        <v>62</v>
      </c>
      <c r="C11" s="116"/>
      <c r="D11" s="115" t="s">
        <v>63</v>
      </c>
    </row>
    <row r="12" spans="1:4" s="114" customFormat="1" ht="66" customHeight="1" x14ac:dyDescent="0.25">
      <c r="A12" s="1"/>
      <c r="B12" s="117" t="s">
        <v>51</v>
      </c>
      <c r="C12" s="116"/>
      <c r="D12" s="119" t="s">
        <v>55</v>
      </c>
    </row>
    <row r="13" spans="1:4" s="114" customFormat="1" ht="9.9499999999999993" customHeight="1" x14ac:dyDescent="0.25">
      <c r="A13" s="1"/>
      <c r="B13" s="118"/>
      <c r="C13" s="116"/>
      <c r="D13" s="120"/>
    </row>
    <row r="14" spans="1:4" s="114" customFormat="1" ht="18.75" x14ac:dyDescent="0.25">
      <c r="A14" s="1"/>
      <c r="B14" s="115" t="s">
        <v>64</v>
      </c>
      <c r="C14" s="116"/>
      <c r="D14" s="115" t="s">
        <v>65</v>
      </c>
    </row>
    <row r="15" spans="1:4" s="114" customFormat="1" ht="66" customHeight="1" x14ac:dyDescent="0.25">
      <c r="A15" s="1"/>
      <c r="B15" s="117" t="s">
        <v>52</v>
      </c>
      <c r="C15" s="116"/>
      <c r="D15" s="117" t="s">
        <v>56</v>
      </c>
    </row>
    <row r="16" spans="1:4" s="114" customFormat="1" x14ac:dyDescent="0.25">
      <c r="A16" s="1"/>
    </row>
    <row r="17" spans="1:9" s="114" customFormat="1" x14ac:dyDescent="0.25">
      <c r="A17" s="1"/>
    </row>
    <row r="18" spans="1:9" s="114" customFormat="1" x14ac:dyDescent="0.25">
      <c r="A18" s="1"/>
    </row>
    <row r="19" spans="1:9" s="114" customFormat="1" x14ac:dyDescent="0.25">
      <c r="A19" s="1"/>
    </row>
    <row r="20" spans="1:9" s="114" customFormat="1" x14ac:dyDescent="0.25">
      <c r="A20" s="1"/>
    </row>
    <row r="21" spans="1:9" s="114" customFormat="1" x14ac:dyDescent="0.25">
      <c r="A21" s="1"/>
    </row>
    <row r="22" spans="1:9" s="114" customFormat="1" x14ac:dyDescent="0.25">
      <c r="A22" s="1"/>
    </row>
    <row r="23" spans="1:9" s="114" customFormat="1" x14ac:dyDescent="0.25">
      <c r="A23" s="1"/>
    </row>
    <row r="24" spans="1:9" s="114" customFormat="1" x14ac:dyDescent="0.25">
      <c r="A24" s="1"/>
    </row>
    <row r="25" spans="1:9" s="114" customFormat="1" x14ac:dyDescent="0.25">
      <c r="A25" s="1"/>
    </row>
    <row r="26" spans="1:9" s="114" customFormat="1" x14ac:dyDescent="0.25">
      <c r="A26" s="1"/>
    </row>
    <row r="27" spans="1:9" s="114" customFormat="1" x14ac:dyDescent="0.25">
      <c r="A27" s="1"/>
      <c r="B27" s="114" t="str">
        <f t="shared" ref="B27:B28" si="0">IF(D27="","",C27&amp;". "&amp;D27)</f>
        <v/>
      </c>
      <c r="I27" s="121"/>
    </row>
    <row r="28" spans="1:9" s="114" customFormat="1" x14ac:dyDescent="0.25">
      <c r="A28" s="1"/>
      <c r="B28" s="114" t="str">
        <f t="shared" si="0"/>
        <v/>
      </c>
    </row>
    <row r="29" spans="1:9" s="114" customFormat="1" x14ac:dyDescent="0.25">
      <c r="A29" s="1"/>
    </row>
    <row r="30" spans="1:9" s="114" customFormat="1" x14ac:dyDescent="0.25">
      <c r="A30" s="1"/>
    </row>
  </sheetData>
  <sheetProtection password="908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375" style="1" customWidth="1"/>
    <col min="2" max="2" width="7.625" style="134" customWidth="1"/>
    <col min="3" max="3" width="62.25" style="134" customWidth="1"/>
    <col min="4" max="4" width="15" style="134" customWidth="1"/>
    <col min="5" max="5" width="9.875" style="134" customWidth="1"/>
    <col min="6" max="6" width="5.375" style="134" customWidth="1"/>
    <col min="7" max="8" width="7.75" style="134" customWidth="1"/>
    <col min="9" max="9" width="15.375" style="134" customWidth="1"/>
    <col min="10" max="10" width="12.875" style="134" customWidth="1"/>
    <col min="11" max="11" width="7.375" style="134" customWidth="1"/>
    <col min="12" max="12" width="2" style="134" customWidth="1"/>
    <col min="13" max="17" width="7.75" style="134" customWidth="1"/>
    <col min="18" max="18" width="19.5" style="134" customWidth="1"/>
    <col min="19" max="30" width="7.75" style="134" customWidth="1"/>
    <col min="31" max="31" width="0" style="134" hidden="1" customWidth="1"/>
    <col min="32" max="16384" width="7.75" style="134" hidden="1"/>
  </cols>
  <sheetData>
    <row r="1" spans="1:30" s="9" customFormat="1" ht="30" customHeight="1" x14ac:dyDescent="0.25"/>
    <row r="2" spans="1:30" s="12" customFormat="1" ht="24.95" customHeight="1" x14ac:dyDescent="0.25"/>
    <row r="3" spans="1:30" s="15" customFormat="1" ht="20.100000000000001" customHeight="1" x14ac:dyDescent="0.25"/>
    <row r="4" spans="1:30" s="127" customFormat="1" ht="24" customHeight="1" x14ac:dyDescent="0.35">
      <c r="A4" s="2"/>
      <c r="B4" s="123"/>
      <c r="C4" s="124"/>
      <c r="D4" s="125"/>
      <c r="E4" s="125"/>
      <c r="F4" s="125"/>
      <c r="G4" s="125"/>
      <c r="H4" s="125"/>
      <c r="I4" s="125"/>
      <c r="J4" s="126"/>
      <c r="K4" s="126"/>
      <c r="L4" s="126"/>
      <c r="M4" s="126"/>
      <c r="N4" s="126"/>
      <c r="O4" s="126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1:30" s="127" customFormat="1" ht="24" customHeight="1" x14ac:dyDescent="0.25">
      <c r="A5" s="2"/>
      <c r="B5" s="128">
        <v>1</v>
      </c>
      <c r="C5" s="129" t="s">
        <v>66</v>
      </c>
      <c r="D5" s="130" t="s">
        <v>67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</row>
    <row r="6" spans="1:30" ht="24" customHeight="1" x14ac:dyDescent="0.25">
      <c r="A6" s="3"/>
      <c r="B6" s="132"/>
      <c r="C6" s="11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</row>
    <row r="7" spans="1:30" ht="24" customHeight="1" x14ac:dyDescent="0.25">
      <c r="B7" s="128">
        <v>2</v>
      </c>
      <c r="C7" s="129" t="s">
        <v>68</v>
      </c>
      <c r="D7" s="130" t="s">
        <v>67</v>
      </c>
    </row>
    <row r="8" spans="1:30" ht="24" customHeight="1" x14ac:dyDescent="0.3">
      <c r="B8" s="132"/>
      <c r="C8" s="135"/>
      <c r="D8" s="125"/>
      <c r="E8" s="125"/>
      <c r="F8" s="125"/>
      <c r="G8" s="125"/>
      <c r="H8" s="125"/>
      <c r="I8" s="125"/>
      <c r="J8" s="125"/>
    </row>
    <row r="9" spans="1:30" ht="24" customHeight="1" x14ac:dyDescent="0.25">
      <c r="B9" s="128">
        <v>3</v>
      </c>
      <c r="C9" s="129" t="s">
        <v>69</v>
      </c>
      <c r="D9" s="130" t="s">
        <v>67</v>
      </c>
      <c r="J9" s="136"/>
      <c r="K9" s="137"/>
      <c r="L9" s="137"/>
      <c r="M9" s="137"/>
      <c r="N9" s="137"/>
    </row>
    <row r="10" spans="1:30" ht="24" customHeight="1" x14ac:dyDescent="0.3">
      <c r="B10" s="132"/>
      <c r="C10" s="135"/>
    </row>
    <row r="11" spans="1:30" ht="24" customHeight="1" x14ac:dyDescent="0.25">
      <c r="B11" s="128">
        <v>4</v>
      </c>
      <c r="C11" s="129" t="s">
        <v>70</v>
      </c>
      <c r="D11" s="130" t="s">
        <v>67</v>
      </c>
    </row>
    <row r="12" spans="1:30" ht="24" customHeight="1" x14ac:dyDescent="0.3">
      <c r="B12" s="132"/>
      <c r="C12" s="135"/>
    </row>
    <row r="13" spans="1:30" ht="24" customHeight="1" x14ac:dyDescent="0.25">
      <c r="B13" s="138"/>
      <c r="C13" s="139"/>
      <c r="D13" s="140"/>
    </row>
    <row r="14" spans="1:30" x14ac:dyDescent="0.25"/>
    <row r="15" spans="1:30" x14ac:dyDescent="0.25"/>
    <row r="16" spans="1:30" ht="21" x14ac:dyDescent="0.25">
      <c r="J16" s="141"/>
    </row>
    <row r="17" spans="10:10" x14ac:dyDescent="0.25">
      <c r="J17" s="136"/>
    </row>
    <row r="18" spans="10:10" x14ac:dyDescent="0.25"/>
    <row r="19" spans="10:10" x14ac:dyDescent="0.25"/>
    <row r="20" spans="10:10" ht="21" x14ac:dyDescent="0.25">
      <c r="J20" s="141"/>
    </row>
    <row r="21" spans="10:10" x14ac:dyDescent="0.25">
      <c r="J21" s="136"/>
    </row>
    <row r="22" spans="10:10" x14ac:dyDescent="0.25"/>
    <row r="23" spans="10:10" x14ac:dyDescent="0.25"/>
    <row r="24" spans="10:10" ht="21" x14ac:dyDescent="0.25">
      <c r="J24" s="142"/>
    </row>
    <row r="25" spans="10:10" x14ac:dyDescent="0.25">
      <c r="J25" s="136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143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8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5" r:id="rId5"/>
  </hyperlinks>
  <pageMargins left="0.75" right="0.75" top="1" bottom="1" header="0.5" footer="0.5"/>
  <pageSetup paperSize="9" orientation="portrait" horizontalDpi="4294967292" verticalDpi="4294967292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showGridLines="0" zoomScaleNormal="100" zoomScaleSheetLayoutView="80" workbookViewId="0">
      <selection sqref="A1:XFD1048576"/>
    </sheetView>
  </sheetViews>
  <sheetFormatPr defaultColWidth="8" defaultRowHeight="15" customHeight="1" zeroHeight="1" x14ac:dyDescent="0.25"/>
  <cols>
    <col min="1" max="1" width="2.375" style="1" customWidth="1"/>
    <col min="2" max="3" width="9.5" style="134" customWidth="1"/>
    <col min="4" max="4" width="9.375" style="134" customWidth="1"/>
    <col min="5" max="16" width="9.5" style="134" customWidth="1"/>
    <col min="17" max="18" width="8" style="134" customWidth="1"/>
    <col min="19" max="16384" width="8" style="134"/>
  </cols>
  <sheetData>
    <row r="1" spans="1:2" s="9" customFormat="1" ht="30" customHeight="1" x14ac:dyDescent="0.25"/>
    <row r="2" spans="1:2" s="12" customFormat="1" ht="24.95" customHeight="1" x14ac:dyDescent="0.25"/>
    <row r="3" spans="1:2" s="15" customFormat="1" ht="20.100000000000001" customHeight="1" x14ac:dyDescent="0.25"/>
    <row r="4" spans="1:2" s="125" customFormat="1" ht="23.25" x14ac:dyDescent="0.35">
      <c r="B4" s="144" t="s">
        <v>48</v>
      </c>
    </row>
    <row r="5" spans="1:2" s="125" customFormat="1" x14ac:dyDescent="0.25">
      <c r="A5" s="2"/>
    </row>
    <row r="6" spans="1:2" ht="35.25" customHeight="1" x14ac:dyDescent="0.25">
      <c r="A6" s="3"/>
    </row>
    <row r="7" spans="1:2" ht="35.25" customHeight="1" x14ac:dyDescent="0.25"/>
    <row r="8" spans="1:2" ht="30" customHeight="1" x14ac:dyDescent="0.25"/>
    <row r="9" spans="1:2" ht="30" customHeight="1" x14ac:dyDescent="0.25"/>
    <row r="10" spans="1:2" ht="30" customHeight="1" x14ac:dyDescent="0.25"/>
    <row r="11" spans="1:2" ht="30" customHeight="1" x14ac:dyDescent="0.25"/>
    <row r="12" spans="1:2" ht="30" customHeight="1" x14ac:dyDescent="0.25"/>
    <row r="13" spans="1:2" ht="30" customHeight="1" x14ac:dyDescent="0.25"/>
    <row r="14" spans="1:2" ht="30" customHeight="1" x14ac:dyDescent="0.25"/>
    <row r="15" spans="1:2" ht="30" customHeight="1" x14ac:dyDescent="0.25"/>
    <row r="16" spans="1: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15" customHeight="1" x14ac:dyDescent="0.25"/>
  </sheetData>
  <sheetProtection password="908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GridLines="0" zoomScaleNormal="100" workbookViewId="0"/>
  </sheetViews>
  <sheetFormatPr defaultColWidth="9" defaultRowHeight="15" x14ac:dyDescent="0.25"/>
  <cols>
    <col min="1" max="2" width="1.625" style="18" customWidth="1"/>
    <col min="3" max="3" width="46.375" style="30" customWidth="1"/>
    <col min="4" max="4" width="20.375" style="30" customWidth="1"/>
    <col min="5" max="5" width="18.5" style="30" bestFit="1" customWidth="1"/>
    <col min="6" max="6" width="24.125" style="30" bestFit="1" customWidth="1"/>
    <col min="7" max="8" width="11.75" style="30" customWidth="1"/>
    <col min="9" max="9" width="16.375" style="30" bestFit="1" customWidth="1"/>
    <col min="10" max="10" width="7.625" style="27" customWidth="1"/>
    <col min="11" max="11" width="9.625" style="28" bestFit="1" customWidth="1"/>
    <col min="12" max="14" width="7.875" style="28" bestFit="1" customWidth="1"/>
    <col min="15" max="15" width="6.625" style="28" bestFit="1" customWidth="1"/>
    <col min="16" max="16" width="29.625" style="28" bestFit="1" customWidth="1"/>
    <col min="17" max="17" width="1.625" style="28" customWidth="1"/>
    <col min="18" max="18" width="17.5" style="28" bestFit="1" customWidth="1"/>
    <col min="19" max="19" width="4.375" style="28" bestFit="1" customWidth="1"/>
    <col min="20" max="20" width="1.625" style="28" customWidth="1"/>
    <col min="21" max="21" width="15.125" style="28" bestFit="1" customWidth="1"/>
    <col min="22" max="22" width="4.375" style="28" bestFit="1" customWidth="1"/>
    <col min="23" max="23" width="1.625" style="28" customWidth="1"/>
    <col min="24" max="24" width="23.25" style="28" bestFit="1" customWidth="1"/>
    <col min="25" max="25" width="4.375" style="28" bestFit="1" customWidth="1"/>
    <col min="26" max="26" width="1.625" style="28" customWidth="1"/>
    <col min="27" max="27" width="5.625" style="28" bestFit="1" customWidth="1"/>
    <col min="28" max="28" width="9" style="28" bestFit="1" customWidth="1"/>
    <col min="29" max="29" width="14" style="28" bestFit="1" customWidth="1"/>
    <col min="30" max="30" width="9" style="28"/>
    <col min="31" max="31" width="9" style="29"/>
    <col min="32" max="32" width="9" style="27"/>
    <col min="33" max="16384" width="9" style="30"/>
  </cols>
  <sheetData>
    <row r="1" spans="3:32" s="9" customFormat="1" ht="30" customHeight="1" x14ac:dyDescent="0.25"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0"/>
    </row>
    <row r="2" spans="3:32" s="12" customFormat="1" ht="24.95" customHeight="1" x14ac:dyDescent="0.25"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3"/>
    </row>
    <row r="3" spans="3:32" s="15" customFormat="1" ht="20.100000000000001" customHeight="1" x14ac:dyDescent="0.25"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6"/>
    </row>
    <row r="4" spans="3:32" s="18" customFormat="1" ht="15" customHeight="1" x14ac:dyDescent="0.25">
      <c r="C4" s="19" t="s">
        <v>71</v>
      </c>
      <c r="D4" s="20"/>
      <c r="E4" s="20"/>
      <c r="F4" s="20"/>
      <c r="G4" s="20"/>
      <c r="H4" s="20"/>
      <c r="I4" s="20"/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1"/>
    </row>
    <row r="5" spans="3:32" s="18" customFormat="1" ht="18.75" customHeight="1" x14ac:dyDescent="0.25">
      <c r="C5" s="24"/>
      <c r="D5" s="25"/>
      <c r="E5" s="25"/>
      <c r="F5" s="25"/>
      <c r="G5" s="25"/>
      <c r="H5" s="25"/>
      <c r="I5" s="25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21"/>
    </row>
    <row r="6" spans="3:32" ht="30" x14ac:dyDescent="0.25">
      <c r="C6" s="70" t="s">
        <v>0</v>
      </c>
      <c r="D6" s="26" t="s">
        <v>86</v>
      </c>
      <c r="E6" s="26" t="s">
        <v>87</v>
      </c>
      <c r="F6" s="26" t="s">
        <v>88</v>
      </c>
      <c r="G6" s="26" t="s">
        <v>72</v>
      </c>
      <c r="H6" s="26" t="s">
        <v>97</v>
      </c>
      <c r="I6" s="26" t="s">
        <v>98</v>
      </c>
      <c r="K6" s="28" t="s">
        <v>77</v>
      </c>
      <c r="L6" s="5" t="s">
        <v>1</v>
      </c>
      <c r="M6" s="5" t="s">
        <v>2</v>
      </c>
      <c r="N6" s="5" t="s">
        <v>3</v>
      </c>
      <c r="O6" s="5" t="s">
        <v>4</v>
      </c>
      <c r="P6" s="5" t="s">
        <v>0</v>
      </c>
      <c r="R6" s="28" t="s">
        <v>75</v>
      </c>
      <c r="S6" s="28" t="s">
        <v>73</v>
      </c>
      <c r="U6" s="28" t="s">
        <v>76</v>
      </c>
      <c r="V6" s="28" t="s">
        <v>73</v>
      </c>
      <c r="X6" s="28" t="s">
        <v>74</v>
      </c>
      <c r="Y6" s="28" t="s">
        <v>73</v>
      </c>
      <c r="AA6" s="28" t="s">
        <v>83</v>
      </c>
      <c r="AB6" s="28" t="s">
        <v>84</v>
      </c>
      <c r="AC6" s="28" t="s">
        <v>85</v>
      </c>
      <c r="AD6" s="28" t="s">
        <v>92</v>
      </c>
    </row>
    <row r="7" spans="3:32" ht="20.100000000000001" customHeight="1" x14ac:dyDescent="0.25">
      <c r="C7" s="69" t="s">
        <v>47</v>
      </c>
      <c r="D7" s="69" t="s">
        <v>36</v>
      </c>
      <c r="E7" s="69" t="s">
        <v>37</v>
      </c>
      <c r="F7" s="69" t="s">
        <v>109</v>
      </c>
      <c r="G7" s="4">
        <f>IF(C7="","",ROUND(AVERAGE(L7:N7),0))</f>
        <v>5</v>
      </c>
      <c r="H7" s="4">
        <f>O7</f>
        <v>125.07501500100003</v>
      </c>
      <c r="I7" s="6" t="str">
        <f>IF(C7="","",IFERROR(IF(O7&gt;$AB$8,$AC$7,IF(O7&gt;$AB$9,$AC$8,IF(O7&gt;$AB$10,$AC$9,IF(O7&gt;$AB$11,$AC$10,$AC$11)))),""))</f>
        <v>DANO GRAVÍSSIMO</v>
      </c>
      <c r="K7" s="28">
        <v>1E-3</v>
      </c>
      <c r="L7" s="7">
        <f>IF($C7="","",IFERROR(VLOOKUP(D7,R$7:S$11,2,FALSE)+$K7,0))</f>
        <v>5.0010000000000003</v>
      </c>
      <c r="M7" s="7">
        <f>IF($C7="","",IFERROR(VLOOKUP(E7,U$7:V$11,2,FALSE)+$K7,0))</f>
        <v>5.0010000000000003</v>
      </c>
      <c r="N7" s="7">
        <f>IF($C7="","",IFERROR(VLOOKUP(F7,X$7:Y$11,2,FALSE)+$K7,0))</f>
        <v>5.0010000000000003</v>
      </c>
      <c r="O7" s="8">
        <f>IF(C7="","",IFERROR(L7*M7*N7,0))</f>
        <v>125.07501500100003</v>
      </c>
      <c r="P7" s="28" t="str">
        <f>IF(C7="","",C7)</f>
        <v>Falta de engajamento dos membros</v>
      </c>
      <c r="R7" s="28" t="s">
        <v>36</v>
      </c>
      <c r="S7" s="28">
        <v>5</v>
      </c>
      <c r="U7" s="28" t="s">
        <v>37</v>
      </c>
      <c r="V7" s="28">
        <v>5</v>
      </c>
      <c r="X7" s="28" t="s">
        <v>109</v>
      </c>
      <c r="Y7" s="28">
        <v>5</v>
      </c>
      <c r="AA7" s="28">
        <v>5</v>
      </c>
      <c r="AB7" s="28">
        <f t="shared" ref="AB7:AB9" si="0">$AB$11*AA7</f>
        <v>125</v>
      </c>
      <c r="AC7" s="22" t="s">
        <v>99</v>
      </c>
      <c r="AD7" s="28">
        <f>IFERROR(COUNTIF($I$7:$I$56,AC7),0)</f>
        <v>1</v>
      </c>
    </row>
    <row r="8" spans="3:32" s="18" customFormat="1" ht="20.100000000000001" customHeight="1" x14ac:dyDescent="0.25">
      <c r="C8" s="69" t="s">
        <v>46</v>
      </c>
      <c r="D8" s="69" t="s">
        <v>38</v>
      </c>
      <c r="E8" s="69" t="s">
        <v>39</v>
      </c>
      <c r="F8" s="69" t="s">
        <v>110</v>
      </c>
      <c r="G8" s="4">
        <f t="shared" ref="G8:G56" si="1">IF(C8="","",ROUND(AVERAGE(L8:N8),0))</f>
        <v>4</v>
      </c>
      <c r="H8" s="4">
        <f t="shared" ref="H8:H56" si="2">O8</f>
        <v>64.047963977009005</v>
      </c>
      <c r="I8" s="6" t="str">
        <f t="shared" ref="I8:I56" si="3">IF(C8="","",IFERROR(IF(O8&gt;$AB$8,$AC$7,IF(O8&gt;$AB$9,$AC$8,IF(O8&gt;$AB$10,$AC$9,IF(O8&gt;$AB$11,$AC$10,$AC$11)))),""))</f>
        <v>DANO MODERADO</v>
      </c>
      <c r="J8" s="21"/>
      <c r="K8" s="22">
        <v>9.990000000000001E-4</v>
      </c>
      <c r="L8" s="7">
        <f t="shared" ref="L8:L56" si="4">IF($C8="","",IFERROR(VLOOKUP(D8,R$7:S$11,2,FALSE)+$K8,0))</f>
        <v>4.0009990000000002</v>
      </c>
      <c r="M8" s="7">
        <f t="shared" ref="M8:M56" si="5">IF($C8="","",IFERROR(VLOOKUP(E8,U$7:V$11,2,FALSE)+$K8,0))</f>
        <v>4.0009990000000002</v>
      </c>
      <c r="N8" s="7">
        <f t="shared" ref="N8:N56" si="6">IF($C8="","",IFERROR(VLOOKUP(F8,X$7:Y$11,2,FALSE)+$K8,0))</f>
        <v>4.0009990000000002</v>
      </c>
      <c r="O8" s="8">
        <f t="shared" ref="O8:O56" si="7">IF(C8="","",IFERROR(L8*M8*N8,0))</f>
        <v>64.047963977009005</v>
      </c>
      <c r="P8" s="28" t="str">
        <f t="shared" ref="P8:P56" si="8">IF(C8="","",C8)</f>
        <v>Trabalho entregue não é satisfatório</v>
      </c>
      <c r="Q8" s="22"/>
      <c r="R8" s="22" t="s">
        <v>38</v>
      </c>
      <c r="S8" s="22">
        <v>4</v>
      </c>
      <c r="T8" s="22"/>
      <c r="U8" s="22" t="s">
        <v>39</v>
      </c>
      <c r="V8" s="22">
        <v>4</v>
      </c>
      <c r="W8" s="22"/>
      <c r="X8" s="22" t="s">
        <v>110</v>
      </c>
      <c r="Y8" s="22">
        <v>4</v>
      </c>
      <c r="Z8" s="22"/>
      <c r="AA8" s="22">
        <v>4</v>
      </c>
      <c r="AB8" s="28">
        <f t="shared" si="0"/>
        <v>100</v>
      </c>
      <c r="AC8" s="22" t="s">
        <v>100</v>
      </c>
      <c r="AD8" s="28">
        <f t="shared" ref="AD8:AD11" si="9">IFERROR(COUNTIF($I$7:$I$56,AC8),0)</f>
        <v>0</v>
      </c>
      <c r="AE8" s="23"/>
      <c r="AF8" s="27"/>
    </row>
    <row r="9" spans="3:32" s="18" customFormat="1" ht="20.100000000000001" customHeight="1" x14ac:dyDescent="0.25">
      <c r="C9" s="145"/>
      <c r="D9" s="145"/>
      <c r="E9" s="145"/>
      <c r="F9" s="145"/>
      <c r="G9" s="4" t="str">
        <f t="shared" si="1"/>
        <v/>
      </c>
      <c r="H9" s="4" t="str">
        <f t="shared" si="2"/>
        <v/>
      </c>
      <c r="I9" s="6" t="str">
        <f t="shared" si="3"/>
        <v/>
      </c>
      <c r="J9" s="21"/>
      <c r="K9" s="22">
        <v>9.9799999999999997E-4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8" t="str">
        <f t="shared" si="7"/>
        <v/>
      </c>
      <c r="P9" s="28" t="str">
        <f t="shared" si="8"/>
        <v/>
      </c>
      <c r="Q9" s="22"/>
      <c r="R9" s="22" t="s">
        <v>40</v>
      </c>
      <c r="S9" s="22">
        <v>3</v>
      </c>
      <c r="T9" s="22"/>
      <c r="U9" s="22" t="s">
        <v>41</v>
      </c>
      <c r="V9" s="22">
        <v>3</v>
      </c>
      <c r="W9" s="22"/>
      <c r="X9" s="22" t="s">
        <v>111</v>
      </c>
      <c r="Y9" s="22">
        <v>3</v>
      </c>
      <c r="Z9" s="22"/>
      <c r="AA9" s="22">
        <v>3</v>
      </c>
      <c r="AB9" s="28">
        <f t="shared" si="0"/>
        <v>75</v>
      </c>
      <c r="AC9" s="28" t="s">
        <v>101</v>
      </c>
      <c r="AD9" s="28">
        <f t="shared" si="9"/>
        <v>1</v>
      </c>
      <c r="AE9" s="23"/>
      <c r="AF9" s="27"/>
    </row>
    <row r="10" spans="3:32" ht="20.100000000000001" customHeight="1" x14ac:dyDescent="0.25">
      <c r="C10" s="145"/>
      <c r="D10" s="145"/>
      <c r="E10" s="145"/>
      <c r="F10" s="145"/>
      <c r="G10" s="4" t="str">
        <f t="shared" si="1"/>
        <v/>
      </c>
      <c r="H10" s="4" t="str">
        <f t="shared" si="2"/>
        <v/>
      </c>
      <c r="I10" s="6" t="str">
        <f t="shared" si="3"/>
        <v/>
      </c>
      <c r="K10" s="28">
        <v>9.9700000000000006E-4</v>
      </c>
      <c r="L10" s="7" t="str">
        <f t="shared" si="4"/>
        <v/>
      </c>
      <c r="M10" s="7" t="str">
        <f t="shared" si="5"/>
        <v/>
      </c>
      <c r="N10" s="7" t="str">
        <f t="shared" si="6"/>
        <v/>
      </c>
      <c r="O10" s="8" t="str">
        <f t="shared" si="7"/>
        <v/>
      </c>
      <c r="P10" s="28" t="str">
        <f t="shared" si="8"/>
        <v/>
      </c>
      <c r="R10" s="28" t="s">
        <v>42</v>
      </c>
      <c r="S10" s="28">
        <v>2</v>
      </c>
      <c r="U10" s="28" t="s">
        <v>43</v>
      </c>
      <c r="V10" s="28">
        <v>2</v>
      </c>
      <c r="X10" s="28" t="s">
        <v>112</v>
      </c>
      <c r="Y10" s="28">
        <v>2</v>
      </c>
      <c r="AA10" s="28">
        <v>2</v>
      </c>
      <c r="AB10" s="28">
        <f>$AB$11*AA10</f>
        <v>50</v>
      </c>
      <c r="AC10" s="28" t="s">
        <v>102</v>
      </c>
      <c r="AD10" s="28">
        <f t="shared" si="9"/>
        <v>0</v>
      </c>
    </row>
    <row r="11" spans="3:32" ht="20.100000000000001" customHeight="1" x14ac:dyDescent="0.25">
      <c r="C11" s="145"/>
      <c r="D11" s="145"/>
      <c r="E11" s="145"/>
      <c r="F11" s="145"/>
      <c r="G11" s="4" t="str">
        <f t="shared" si="1"/>
        <v/>
      </c>
      <c r="H11" s="4" t="str">
        <f t="shared" si="2"/>
        <v/>
      </c>
      <c r="I11" s="6" t="str">
        <f t="shared" si="3"/>
        <v/>
      </c>
      <c r="K11" s="28">
        <v>9.9599999999999992E-4</v>
      </c>
      <c r="L11" s="7" t="str">
        <f t="shared" si="4"/>
        <v/>
      </c>
      <c r="M11" s="7" t="str">
        <f t="shared" si="5"/>
        <v/>
      </c>
      <c r="N11" s="7" t="str">
        <f t="shared" si="6"/>
        <v/>
      </c>
      <c r="O11" s="8" t="str">
        <f t="shared" si="7"/>
        <v/>
      </c>
      <c r="P11" s="28" t="str">
        <f t="shared" si="8"/>
        <v/>
      </c>
      <c r="R11" s="28" t="s">
        <v>44</v>
      </c>
      <c r="S11" s="28">
        <v>1</v>
      </c>
      <c r="U11" s="28" t="s">
        <v>45</v>
      </c>
      <c r="V11" s="28">
        <v>1</v>
      </c>
      <c r="X11" s="28" t="s">
        <v>113</v>
      </c>
      <c r="Y11" s="28">
        <v>1</v>
      </c>
      <c r="AA11" s="28">
        <v>1</v>
      </c>
      <c r="AB11" s="28">
        <f>125/5</f>
        <v>25</v>
      </c>
      <c r="AC11" s="28" t="s">
        <v>103</v>
      </c>
      <c r="AD11" s="28">
        <f t="shared" si="9"/>
        <v>0</v>
      </c>
    </row>
    <row r="12" spans="3:32" ht="20.100000000000001" customHeight="1" x14ac:dyDescent="0.25">
      <c r="C12" s="145"/>
      <c r="D12" s="145"/>
      <c r="E12" s="145"/>
      <c r="F12" s="145"/>
      <c r="G12" s="4" t="str">
        <f t="shared" si="1"/>
        <v/>
      </c>
      <c r="H12" s="4" t="str">
        <f t="shared" si="2"/>
        <v/>
      </c>
      <c r="I12" s="6" t="str">
        <f t="shared" si="3"/>
        <v/>
      </c>
      <c r="K12" s="22">
        <v>9.9500000000000001E-4</v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8" t="str">
        <f t="shared" si="7"/>
        <v/>
      </c>
      <c r="P12" s="28" t="str">
        <f t="shared" si="8"/>
        <v/>
      </c>
    </row>
    <row r="13" spans="3:32" ht="20.100000000000001" customHeight="1" x14ac:dyDescent="0.25">
      <c r="C13" s="145"/>
      <c r="D13" s="145"/>
      <c r="E13" s="145"/>
      <c r="F13" s="145"/>
      <c r="G13" s="4" t="str">
        <f t="shared" si="1"/>
        <v/>
      </c>
      <c r="H13" s="4" t="str">
        <f t="shared" si="2"/>
        <v/>
      </c>
      <c r="I13" s="6" t="str">
        <f t="shared" si="3"/>
        <v/>
      </c>
      <c r="K13" s="22">
        <v>9.9400000000000096E-4</v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8" t="str">
        <f t="shared" si="7"/>
        <v/>
      </c>
      <c r="P13" s="28" t="str">
        <f t="shared" si="8"/>
        <v/>
      </c>
    </row>
    <row r="14" spans="3:32" ht="20.100000000000001" customHeight="1" x14ac:dyDescent="0.25">
      <c r="C14" s="145"/>
      <c r="D14" s="145"/>
      <c r="E14" s="145"/>
      <c r="F14" s="145"/>
      <c r="G14" s="4" t="str">
        <f t="shared" si="1"/>
        <v/>
      </c>
      <c r="H14" s="4" t="str">
        <f t="shared" si="2"/>
        <v/>
      </c>
      <c r="I14" s="6" t="str">
        <f t="shared" si="3"/>
        <v/>
      </c>
      <c r="K14" s="28">
        <v>9.9300000000000104E-4</v>
      </c>
      <c r="L14" s="7" t="str">
        <f t="shared" si="4"/>
        <v/>
      </c>
      <c r="M14" s="7" t="str">
        <f t="shared" si="5"/>
        <v/>
      </c>
      <c r="N14" s="7" t="str">
        <f t="shared" si="6"/>
        <v/>
      </c>
      <c r="O14" s="8" t="str">
        <f t="shared" si="7"/>
        <v/>
      </c>
      <c r="P14" s="28" t="str">
        <f t="shared" si="8"/>
        <v/>
      </c>
    </row>
    <row r="15" spans="3:32" ht="20.100000000000001" customHeight="1" x14ac:dyDescent="0.25">
      <c r="C15" s="145"/>
      <c r="D15" s="145"/>
      <c r="E15" s="145"/>
      <c r="F15" s="145"/>
      <c r="G15" s="4" t="str">
        <f t="shared" si="1"/>
        <v/>
      </c>
      <c r="H15" s="4" t="str">
        <f t="shared" si="2"/>
        <v/>
      </c>
      <c r="I15" s="6" t="str">
        <f t="shared" si="3"/>
        <v/>
      </c>
      <c r="K15" s="28">
        <v>9.9200000000000091E-4</v>
      </c>
      <c r="L15" s="7" t="str">
        <f t="shared" si="4"/>
        <v/>
      </c>
      <c r="M15" s="7" t="str">
        <f t="shared" si="5"/>
        <v/>
      </c>
      <c r="N15" s="7" t="str">
        <f t="shared" si="6"/>
        <v/>
      </c>
      <c r="O15" s="8" t="str">
        <f t="shared" si="7"/>
        <v/>
      </c>
      <c r="P15" s="28" t="str">
        <f t="shared" si="8"/>
        <v/>
      </c>
    </row>
    <row r="16" spans="3:32" ht="20.100000000000001" customHeight="1" x14ac:dyDescent="0.25">
      <c r="C16" s="145"/>
      <c r="D16" s="145"/>
      <c r="E16" s="145"/>
      <c r="F16" s="145"/>
      <c r="G16" s="4" t="str">
        <f t="shared" si="1"/>
        <v/>
      </c>
      <c r="H16" s="4" t="str">
        <f t="shared" si="2"/>
        <v/>
      </c>
      <c r="I16" s="6" t="str">
        <f t="shared" si="3"/>
        <v/>
      </c>
      <c r="K16" s="22">
        <v>9.9100000000000099E-4</v>
      </c>
      <c r="L16" s="7" t="str">
        <f t="shared" si="4"/>
        <v/>
      </c>
      <c r="M16" s="7" t="str">
        <f t="shared" si="5"/>
        <v/>
      </c>
      <c r="N16" s="7" t="str">
        <f t="shared" si="6"/>
        <v/>
      </c>
      <c r="O16" s="8" t="str">
        <f t="shared" si="7"/>
        <v/>
      </c>
      <c r="P16" s="28" t="str">
        <f t="shared" si="8"/>
        <v/>
      </c>
    </row>
    <row r="17" spans="3:16" ht="20.100000000000001" customHeight="1" x14ac:dyDescent="0.25">
      <c r="C17" s="145"/>
      <c r="D17" s="145"/>
      <c r="E17" s="145"/>
      <c r="F17" s="145"/>
      <c r="G17" s="4" t="str">
        <f t="shared" si="1"/>
        <v/>
      </c>
      <c r="H17" s="4" t="str">
        <f t="shared" si="2"/>
        <v/>
      </c>
      <c r="I17" s="6" t="str">
        <f t="shared" si="3"/>
        <v/>
      </c>
      <c r="K17" s="22">
        <v>9.9000000000000108E-4</v>
      </c>
      <c r="L17" s="7" t="str">
        <f t="shared" si="4"/>
        <v/>
      </c>
      <c r="M17" s="7" t="str">
        <f t="shared" si="5"/>
        <v/>
      </c>
      <c r="N17" s="7" t="str">
        <f t="shared" si="6"/>
        <v/>
      </c>
      <c r="O17" s="8" t="str">
        <f t="shared" si="7"/>
        <v/>
      </c>
      <c r="P17" s="28" t="str">
        <f t="shared" si="8"/>
        <v/>
      </c>
    </row>
    <row r="18" spans="3:16" ht="20.100000000000001" customHeight="1" x14ac:dyDescent="0.25">
      <c r="C18" s="145"/>
      <c r="D18" s="145"/>
      <c r="E18" s="145"/>
      <c r="F18" s="145"/>
      <c r="G18" s="4" t="str">
        <f t="shared" si="1"/>
        <v/>
      </c>
      <c r="H18" s="4" t="str">
        <f t="shared" si="2"/>
        <v/>
      </c>
      <c r="I18" s="6" t="str">
        <f t="shared" si="3"/>
        <v/>
      </c>
      <c r="K18" s="28">
        <v>9.8900000000000095E-4</v>
      </c>
      <c r="L18" s="7" t="str">
        <f t="shared" si="4"/>
        <v/>
      </c>
      <c r="M18" s="7" t="str">
        <f t="shared" si="5"/>
        <v/>
      </c>
      <c r="N18" s="7" t="str">
        <f t="shared" si="6"/>
        <v/>
      </c>
      <c r="O18" s="8" t="str">
        <f t="shared" si="7"/>
        <v/>
      </c>
      <c r="P18" s="28" t="str">
        <f t="shared" si="8"/>
        <v/>
      </c>
    </row>
    <row r="19" spans="3:16" ht="20.100000000000001" customHeight="1" x14ac:dyDescent="0.25">
      <c r="C19" s="145"/>
      <c r="D19" s="145"/>
      <c r="E19" s="145"/>
      <c r="F19" s="145"/>
      <c r="G19" s="4" t="str">
        <f t="shared" si="1"/>
        <v/>
      </c>
      <c r="H19" s="4" t="str">
        <f t="shared" si="2"/>
        <v/>
      </c>
      <c r="I19" s="6" t="str">
        <f t="shared" si="3"/>
        <v/>
      </c>
      <c r="K19" s="28">
        <v>9.8800000000000103E-4</v>
      </c>
      <c r="L19" s="7" t="str">
        <f t="shared" si="4"/>
        <v/>
      </c>
      <c r="M19" s="7" t="str">
        <f t="shared" si="5"/>
        <v/>
      </c>
      <c r="N19" s="7" t="str">
        <f t="shared" si="6"/>
        <v/>
      </c>
      <c r="O19" s="8" t="str">
        <f t="shared" si="7"/>
        <v/>
      </c>
      <c r="P19" s="28" t="str">
        <f t="shared" si="8"/>
        <v/>
      </c>
    </row>
    <row r="20" spans="3:16" ht="20.100000000000001" customHeight="1" x14ac:dyDescent="0.25">
      <c r="C20" s="145"/>
      <c r="D20" s="145"/>
      <c r="E20" s="145"/>
      <c r="F20" s="145"/>
      <c r="G20" s="4" t="str">
        <f t="shared" si="1"/>
        <v/>
      </c>
      <c r="H20" s="4" t="str">
        <f t="shared" si="2"/>
        <v/>
      </c>
      <c r="I20" s="6" t="str">
        <f t="shared" si="3"/>
        <v/>
      </c>
      <c r="K20" s="22">
        <v>9.870000000000009E-4</v>
      </c>
      <c r="L20" s="7" t="str">
        <f t="shared" si="4"/>
        <v/>
      </c>
      <c r="M20" s="7" t="str">
        <f t="shared" si="5"/>
        <v/>
      </c>
      <c r="N20" s="7" t="str">
        <f t="shared" si="6"/>
        <v/>
      </c>
      <c r="O20" s="8" t="str">
        <f t="shared" si="7"/>
        <v/>
      </c>
      <c r="P20" s="28" t="str">
        <f t="shared" si="8"/>
        <v/>
      </c>
    </row>
    <row r="21" spans="3:16" ht="20.100000000000001" customHeight="1" x14ac:dyDescent="0.25">
      <c r="C21" s="145"/>
      <c r="D21" s="145"/>
      <c r="E21" s="145"/>
      <c r="F21" s="145"/>
      <c r="G21" s="4" t="str">
        <f t="shared" si="1"/>
        <v/>
      </c>
      <c r="H21" s="4" t="str">
        <f t="shared" si="2"/>
        <v/>
      </c>
      <c r="I21" s="6" t="str">
        <f t="shared" si="3"/>
        <v/>
      </c>
      <c r="K21" s="22">
        <v>9.8600000000000098E-4</v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8" t="str">
        <f t="shared" si="7"/>
        <v/>
      </c>
      <c r="P21" s="28" t="str">
        <f t="shared" si="8"/>
        <v/>
      </c>
    </row>
    <row r="22" spans="3:16" ht="20.100000000000001" customHeight="1" x14ac:dyDescent="0.25">
      <c r="C22" s="145"/>
      <c r="D22" s="145"/>
      <c r="E22" s="145"/>
      <c r="F22" s="145"/>
      <c r="G22" s="4" t="str">
        <f t="shared" si="1"/>
        <v/>
      </c>
      <c r="H22" s="4" t="str">
        <f t="shared" si="2"/>
        <v/>
      </c>
      <c r="I22" s="6" t="str">
        <f t="shared" si="3"/>
        <v/>
      </c>
      <c r="K22" s="28">
        <v>9.8500000000000107E-4</v>
      </c>
      <c r="L22" s="7" t="str">
        <f t="shared" si="4"/>
        <v/>
      </c>
      <c r="M22" s="7" t="str">
        <f t="shared" si="5"/>
        <v/>
      </c>
      <c r="N22" s="7" t="str">
        <f t="shared" si="6"/>
        <v/>
      </c>
      <c r="O22" s="8" t="str">
        <f t="shared" si="7"/>
        <v/>
      </c>
      <c r="P22" s="28" t="str">
        <f t="shared" si="8"/>
        <v/>
      </c>
    </row>
    <row r="23" spans="3:16" ht="20.100000000000001" customHeight="1" x14ac:dyDescent="0.25">
      <c r="C23" s="145"/>
      <c r="D23" s="145"/>
      <c r="E23" s="145"/>
      <c r="F23" s="145"/>
      <c r="G23" s="4" t="str">
        <f t="shared" si="1"/>
        <v/>
      </c>
      <c r="H23" s="4" t="str">
        <f t="shared" si="2"/>
        <v/>
      </c>
      <c r="I23" s="6" t="str">
        <f t="shared" si="3"/>
        <v/>
      </c>
      <c r="K23" s="28">
        <v>9.8400000000000093E-4</v>
      </c>
      <c r="L23" s="7" t="str">
        <f t="shared" si="4"/>
        <v/>
      </c>
      <c r="M23" s="7" t="str">
        <f t="shared" si="5"/>
        <v/>
      </c>
      <c r="N23" s="7" t="str">
        <f t="shared" si="6"/>
        <v/>
      </c>
      <c r="O23" s="8" t="str">
        <f t="shared" si="7"/>
        <v/>
      </c>
      <c r="P23" s="28" t="str">
        <f t="shared" si="8"/>
        <v/>
      </c>
    </row>
    <row r="24" spans="3:16" ht="20.100000000000001" customHeight="1" x14ac:dyDescent="0.25">
      <c r="C24" s="145"/>
      <c r="D24" s="145"/>
      <c r="E24" s="145"/>
      <c r="F24" s="145"/>
      <c r="G24" s="4" t="str">
        <f t="shared" si="1"/>
        <v/>
      </c>
      <c r="H24" s="4" t="str">
        <f t="shared" si="2"/>
        <v/>
      </c>
      <c r="I24" s="6" t="str">
        <f t="shared" si="3"/>
        <v/>
      </c>
      <c r="K24" s="22">
        <v>9.8300000000000102E-4</v>
      </c>
      <c r="L24" s="7" t="str">
        <f t="shared" si="4"/>
        <v/>
      </c>
      <c r="M24" s="7" t="str">
        <f t="shared" si="5"/>
        <v/>
      </c>
      <c r="N24" s="7" t="str">
        <f t="shared" si="6"/>
        <v/>
      </c>
      <c r="O24" s="8" t="str">
        <f t="shared" si="7"/>
        <v/>
      </c>
      <c r="P24" s="28" t="str">
        <f t="shared" si="8"/>
        <v/>
      </c>
    </row>
    <row r="25" spans="3:16" ht="20.100000000000001" customHeight="1" x14ac:dyDescent="0.25">
      <c r="C25" s="145"/>
      <c r="D25" s="145"/>
      <c r="E25" s="145"/>
      <c r="F25" s="145"/>
      <c r="G25" s="4" t="str">
        <f t="shared" si="1"/>
        <v/>
      </c>
      <c r="H25" s="4" t="str">
        <f t="shared" si="2"/>
        <v/>
      </c>
      <c r="I25" s="6" t="str">
        <f t="shared" si="3"/>
        <v/>
      </c>
      <c r="K25" s="22">
        <v>9.8200000000000197E-4</v>
      </c>
      <c r="L25" s="7" t="str">
        <f t="shared" si="4"/>
        <v/>
      </c>
      <c r="M25" s="7" t="str">
        <f t="shared" si="5"/>
        <v/>
      </c>
      <c r="N25" s="7" t="str">
        <f t="shared" si="6"/>
        <v/>
      </c>
      <c r="O25" s="8" t="str">
        <f t="shared" si="7"/>
        <v/>
      </c>
      <c r="P25" s="28" t="str">
        <f t="shared" si="8"/>
        <v/>
      </c>
    </row>
    <row r="26" spans="3:16" ht="20.100000000000001" customHeight="1" x14ac:dyDescent="0.25">
      <c r="C26" s="145"/>
      <c r="D26" s="145"/>
      <c r="E26" s="145"/>
      <c r="F26" s="145"/>
      <c r="G26" s="4" t="str">
        <f t="shared" si="1"/>
        <v/>
      </c>
      <c r="H26" s="4" t="str">
        <f t="shared" si="2"/>
        <v/>
      </c>
      <c r="I26" s="6" t="str">
        <f t="shared" si="3"/>
        <v/>
      </c>
      <c r="K26" s="28">
        <v>9.8100000000000205E-4</v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8" t="str">
        <f t="shared" si="7"/>
        <v/>
      </c>
      <c r="P26" s="28" t="str">
        <f t="shared" si="8"/>
        <v/>
      </c>
    </row>
    <row r="27" spans="3:16" ht="20.100000000000001" customHeight="1" x14ac:dyDescent="0.25">
      <c r="C27" s="145"/>
      <c r="D27" s="145"/>
      <c r="E27" s="145"/>
      <c r="F27" s="145"/>
      <c r="G27" s="4" t="str">
        <f t="shared" si="1"/>
        <v/>
      </c>
      <c r="H27" s="4" t="str">
        <f t="shared" si="2"/>
        <v/>
      </c>
      <c r="I27" s="6" t="str">
        <f t="shared" si="3"/>
        <v/>
      </c>
      <c r="K27" s="28">
        <v>9.8000000000000192E-4</v>
      </c>
      <c r="L27" s="7" t="str">
        <f t="shared" si="4"/>
        <v/>
      </c>
      <c r="M27" s="7" t="str">
        <f t="shared" si="5"/>
        <v/>
      </c>
      <c r="N27" s="7" t="str">
        <f t="shared" si="6"/>
        <v/>
      </c>
      <c r="O27" s="8" t="str">
        <f t="shared" si="7"/>
        <v/>
      </c>
      <c r="P27" s="28" t="str">
        <f t="shared" si="8"/>
        <v/>
      </c>
    </row>
    <row r="28" spans="3:16" ht="20.100000000000001" customHeight="1" x14ac:dyDescent="0.25">
      <c r="C28" s="145"/>
      <c r="D28" s="145"/>
      <c r="E28" s="145"/>
      <c r="F28" s="145"/>
      <c r="G28" s="4" t="str">
        <f t="shared" si="1"/>
        <v/>
      </c>
      <c r="H28" s="4" t="str">
        <f t="shared" si="2"/>
        <v/>
      </c>
      <c r="I28" s="6" t="str">
        <f t="shared" si="3"/>
        <v/>
      </c>
      <c r="K28" s="22">
        <v>9.79000000000002E-4</v>
      </c>
      <c r="L28" s="7" t="str">
        <f t="shared" si="4"/>
        <v/>
      </c>
      <c r="M28" s="7" t="str">
        <f t="shared" si="5"/>
        <v/>
      </c>
      <c r="N28" s="7" t="str">
        <f t="shared" si="6"/>
        <v/>
      </c>
      <c r="O28" s="8" t="str">
        <f t="shared" si="7"/>
        <v/>
      </c>
      <c r="P28" s="28" t="str">
        <f t="shared" si="8"/>
        <v/>
      </c>
    </row>
    <row r="29" spans="3:16" ht="20.100000000000001" customHeight="1" x14ac:dyDescent="0.25">
      <c r="C29" s="145"/>
      <c r="D29" s="145"/>
      <c r="E29" s="145"/>
      <c r="F29" s="145"/>
      <c r="G29" s="4" t="str">
        <f t="shared" si="1"/>
        <v/>
      </c>
      <c r="H29" s="4" t="str">
        <f t="shared" si="2"/>
        <v/>
      </c>
      <c r="I29" s="6" t="str">
        <f t="shared" si="3"/>
        <v/>
      </c>
      <c r="K29" s="22">
        <v>9.7800000000000209E-4</v>
      </c>
      <c r="L29" s="7" t="str">
        <f t="shared" si="4"/>
        <v/>
      </c>
      <c r="M29" s="7" t="str">
        <f t="shared" si="5"/>
        <v/>
      </c>
      <c r="N29" s="7" t="str">
        <f t="shared" si="6"/>
        <v/>
      </c>
      <c r="O29" s="8" t="str">
        <f t="shared" si="7"/>
        <v/>
      </c>
      <c r="P29" s="28" t="str">
        <f t="shared" si="8"/>
        <v/>
      </c>
    </row>
    <row r="30" spans="3:16" ht="20.100000000000001" customHeight="1" x14ac:dyDescent="0.25">
      <c r="C30" s="145"/>
      <c r="D30" s="145"/>
      <c r="E30" s="145"/>
      <c r="F30" s="145"/>
      <c r="G30" s="4" t="str">
        <f t="shared" si="1"/>
        <v/>
      </c>
      <c r="H30" s="4" t="str">
        <f t="shared" si="2"/>
        <v/>
      </c>
      <c r="I30" s="6" t="str">
        <f t="shared" si="3"/>
        <v/>
      </c>
      <c r="K30" s="28">
        <v>9.7700000000000196E-4</v>
      </c>
      <c r="L30" s="7" t="str">
        <f t="shared" si="4"/>
        <v/>
      </c>
      <c r="M30" s="7" t="str">
        <f t="shared" si="5"/>
        <v/>
      </c>
      <c r="N30" s="7" t="str">
        <f t="shared" si="6"/>
        <v/>
      </c>
      <c r="O30" s="8" t="str">
        <f t="shared" si="7"/>
        <v/>
      </c>
      <c r="P30" s="28" t="str">
        <f t="shared" si="8"/>
        <v/>
      </c>
    </row>
    <row r="31" spans="3:16" ht="20.100000000000001" customHeight="1" x14ac:dyDescent="0.25">
      <c r="C31" s="145"/>
      <c r="D31" s="145"/>
      <c r="E31" s="145"/>
      <c r="F31" s="145"/>
      <c r="G31" s="4" t="str">
        <f t="shared" si="1"/>
        <v/>
      </c>
      <c r="H31" s="4" t="str">
        <f t="shared" si="2"/>
        <v/>
      </c>
      <c r="I31" s="6" t="str">
        <f t="shared" si="3"/>
        <v/>
      </c>
      <c r="K31" s="28">
        <v>9.7600000000000204E-4</v>
      </c>
      <c r="L31" s="7" t="str">
        <f t="shared" si="4"/>
        <v/>
      </c>
      <c r="M31" s="7" t="str">
        <f t="shared" si="5"/>
        <v/>
      </c>
      <c r="N31" s="7" t="str">
        <f t="shared" si="6"/>
        <v/>
      </c>
      <c r="O31" s="8" t="str">
        <f t="shared" si="7"/>
        <v/>
      </c>
      <c r="P31" s="28" t="str">
        <f t="shared" si="8"/>
        <v/>
      </c>
    </row>
    <row r="32" spans="3:16" ht="20.100000000000001" customHeight="1" x14ac:dyDescent="0.25">
      <c r="C32" s="145"/>
      <c r="D32" s="145"/>
      <c r="E32" s="145"/>
      <c r="F32" s="145"/>
      <c r="G32" s="4" t="str">
        <f t="shared" si="1"/>
        <v/>
      </c>
      <c r="H32" s="4" t="str">
        <f t="shared" si="2"/>
        <v/>
      </c>
      <c r="I32" s="6" t="str">
        <f t="shared" si="3"/>
        <v/>
      </c>
      <c r="K32" s="22">
        <v>9.7500000000000202E-4</v>
      </c>
      <c r="L32" s="7" t="str">
        <f t="shared" si="4"/>
        <v/>
      </c>
      <c r="M32" s="7" t="str">
        <f t="shared" si="5"/>
        <v/>
      </c>
      <c r="N32" s="7" t="str">
        <f t="shared" si="6"/>
        <v/>
      </c>
      <c r="O32" s="8" t="str">
        <f t="shared" si="7"/>
        <v/>
      </c>
      <c r="P32" s="28" t="str">
        <f t="shared" si="8"/>
        <v/>
      </c>
    </row>
    <row r="33" spans="3:16" ht="20.100000000000001" customHeight="1" x14ac:dyDescent="0.25">
      <c r="C33" s="145"/>
      <c r="D33" s="145"/>
      <c r="E33" s="145"/>
      <c r="F33" s="145"/>
      <c r="G33" s="4" t="str">
        <f t="shared" si="1"/>
        <v/>
      </c>
      <c r="H33" s="4" t="str">
        <f t="shared" si="2"/>
        <v/>
      </c>
      <c r="I33" s="6" t="str">
        <f t="shared" si="3"/>
        <v/>
      </c>
      <c r="K33" s="22">
        <v>9.7400000000000199E-4</v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8" t="str">
        <f t="shared" si="7"/>
        <v/>
      </c>
      <c r="P33" s="28" t="str">
        <f t="shared" si="8"/>
        <v/>
      </c>
    </row>
    <row r="34" spans="3:16" ht="20.100000000000001" customHeight="1" x14ac:dyDescent="0.25">
      <c r="C34" s="145"/>
      <c r="D34" s="145"/>
      <c r="E34" s="145"/>
      <c r="F34" s="145"/>
      <c r="G34" s="4" t="str">
        <f t="shared" si="1"/>
        <v/>
      </c>
      <c r="H34" s="4" t="str">
        <f t="shared" si="2"/>
        <v/>
      </c>
      <c r="I34" s="6" t="str">
        <f t="shared" si="3"/>
        <v/>
      </c>
      <c r="K34" s="28">
        <v>9.7300000000000197E-4</v>
      </c>
      <c r="L34" s="7" t="str">
        <f t="shared" si="4"/>
        <v/>
      </c>
      <c r="M34" s="7" t="str">
        <f t="shared" si="5"/>
        <v/>
      </c>
      <c r="N34" s="7" t="str">
        <f t="shared" si="6"/>
        <v/>
      </c>
      <c r="O34" s="8" t="str">
        <f t="shared" si="7"/>
        <v/>
      </c>
      <c r="P34" s="28" t="str">
        <f t="shared" si="8"/>
        <v/>
      </c>
    </row>
    <row r="35" spans="3:16" ht="20.100000000000001" customHeight="1" x14ac:dyDescent="0.25">
      <c r="C35" s="145"/>
      <c r="D35" s="145"/>
      <c r="E35" s="145"/>
      <c r="F35" s="145"/>
      <c r="G35" s="4" t="str">
        <f t="shared" si="1"/>
        <v/>
      </c>
      <c r="H35" s="4" t="str">
        <f t="shared" si="2"/>
        <v/>
      </c>
      <c r="I35" s="6" t="str">
        <f t="shared" si="3"/>
        <v/>
      </c>
      <c r="K35" s="28">
        <v>9.7200000000000205E-4</v>
      </c>
      <c r="L35" s="7" t="str">
        <f t="shared" si="4"/>
        <v/>
      </c>
      <c r="M35" s="7" t="str">
        <f t="shared" si="5"/>
        <v/>
      </c>
      <c r="N35" s="7" t="str">
        <f t="shared" si="6"/>
        <v/>
      </c>
      <c r="O35" s="8" t="str">
        <f t="shared" si="7"/>
        <v/>
      </c>
      <c r="P35" s="28" t="str">
        <f t="shared" si="8"/>
        <v/>
      </c>
    </row>
    <row r="36" spans="3:16" ht="20.100000000000001" customHeight="1" x14ac:dyDescent="0.25">
      <c r="C36" s="145"/>
      <c r="D36" s="145"/>
      <c r="E36" s="145"/>
      <c r="F36" s="145"/>
      <c r="G36" s="4" t="str">
        <f t="shared" si="1"/>
        <v/>
      </c>
      <c r="H36" s="4" t="str">
        <f t="shared" si="2"/>
        <v/>
      </c>
      <c r="I36" s="6" t="str">
        <f t="shared" si="3"/>
        <v/>
      </c>
      <c r="K36" s="22">
        <v>9.7100000000000203E-4</v>
      </c>
      <c r="L36" s="7" t="str">
        <f t="shared" si="4"/>
        <v/>
      </c>
      <c r="M36" s="7" t="str">
        <f t="shared" si="5"/>
        <v/>
      </c>
      <c r="N36" s="7" t="str">
        <f t="shared" si="6"/>
        <v/>
      </c>
      <c r="O36" s="8" t="str">
        <f t="shared" si="7"/>
        <v/>
      </c>
      <c r="P36" s="28" t="str">
        <f t="shared" si="8"/>
        <v/>
      </c>
    </row>
    <row r="37" spans="3:16" ht="20.100000000000001" customHeight="1" x14ac:dyDescent="0.25">
      <c r="C37" s="145"/>
      <c r="D37" s="145"/>
      <c r="E37" s="145"/>
      <c r="F37" s="145"/>
      <c r="G37" s="4" t="str">
        <f t="shared" si="1"/>
        <v/>
      </c>
      <c r="H37" s="4" t="str">
        <f t="shared" si="2"/>
        <v/>
      </c>
      <c r="I37" s="6" t="str">
        <f t="shared" si="3"/>
        <v/>
      </c>
      <c r="K37" s="22">
        <v>9.7000000000000298E-4</v>
      </c>
      <c r="L37" s="7" t="str">
        <f t="shared" si="4"/>
        <v/>
      </c>
      <c r="M37" s="7" t="str">
        <f t="shared" si="5"/>
        <v/>
      </c>
      <c r="N37" s="7" t="str">
        <f t="shared" si="6"/>
        <v/>
      </c>
      <c r="O37" s="8" t="str">
        <f t="shared" si="7"/>
        <v/>
      </c>
      <c r="P37" s="28" t="str">
        <f t="shared" si="8"/>
        <v/>
      </c>
    </row>
    <row r="38" spans="3:16" ht="20.100000000000001" customHeight="1" x14ac:dyDescent="0.25">
      <c r="C38" s="145"/>
      <c r="D38" s="145"/>
      <c r="E38" s="145"/>
      <c r="F38" s="145"/>
      <c r="G38" s="4" t="str">
        <f t="shared" si="1"/>
        <v/>
      </c>
      <c r="H38" s="4" t="str">
        <f t="shared" si="2"/>
        <v/>
      </c>
      <c r="I38" s="6" t="str">
        <f t="shared" si="3"/>
        <v/>
      </c>
      <c r="K38" s="28">
        <v>9.6900000000000295E-4</v>
      </c>
      <c r="L38" s="7" t="str">
        <f t="shared" si="4"/>
        <v/>
      </c>
      <c r="M38" s="7" t="str">
        <f t="shared" si="5"/>
        <v/>
      </c>
      <c r="N38" s="7" t="str">
        <f t="shared" si="6"/>
        <v/>
      </c>
      <c r="O38" s="8" t="str">
        <f t="shared" si="7"/>
        <v/>
      </c>
      <c r="P38" s="28" t="str">
        <f t="shared" si="8"/>
        <v/>
      </c>
    </row>
    <row r="39" spans="3:16" ht="20.100000000000001" customHeight="1" x14ac:dyDescent="0.25">
      <c r="C39" s="145"/>
      <c r="D39" s="145"/>
      <c r="E39" s="145"/>
      <c r="F39" s="145"/>
      <c r="G39" s="4" t="str">
        <f t="shared" si="1"/>
        <v/>
      </c>
      <c r="H39" s="4" t="str">
        <f t="shared" si="2"/>
        <v/>
      </c>
      <c r="I39" s="6" t="str">
        <f t="shared" si="3"/>
        <v/>
      </c>
      <c r="K39" s="28">
        <v>9.6800000000000304E-4</v>
      </c>
      <c r="L39" s="7" t="str">
        <f t="shared" si="4"/>
        <v/>
      </c>
      <c r="M39" s="7" t="str">
        <f t="shared" si="5"/>
        <v/>
      </c>
      <c r="N39" s="7" t="str">
        <f t="shared" si="6"/>
        <v/>
      </c>
      <c r="O39" s="8" t="str">
        <f t="shared" si="7"/>
        <v/>
      </c>
      <c r="P39" s="28" t="str">
        <f t="shared" si="8"/>
        <v/>
      </c>
    </row>
    <row r="40" spans="3:16" ht="20.100000000000001" customHeight="1" x14ac:dyDescent="0.25">
      <c r="C40" s="145"/>
      <c r="D40" s="145"/>
      <c r="E40" s="145"/>
      <c r="F40" s="145"/>
      <c r="G40" s="4" t="str">
        <f t="shared" si="1"/>
        <v/>
      </c>
      <c r="H40" s="4" t="str">
        <f t="shared" si="2"/>
        <v/>
      </c>
      <c r="I40" s="6" t="str">
        <f t="shared" si="3"/>
        <v/>
      </c>
      <c r="K40" s="22">
        <v>9.6700000000000301E-4</v>
      </c>
      <c r="L40" s="7" t="str">
        <f t="shared" si="4"/>
        <v/>
      </c>
      <c r="M40" s="7" t="str">
        <f t="shared" si="5"/>
        <v/>
      </c>
      <c r="N40" s="7" t="str">
        <f t="shared" si="6"/>
        <v/>
      </c>
      <c r="O40" s="8" t="str">
        <f t="shared" si="7"/>
        <v/>
      </c>
      <c r="P40" s="28" t="str">
        <f t="shared" si="8"/>
        <v/>
      </c>
    </row>
    <row r="41" spans="3:16" ht="20.100000000000001" customHeight="1" x14ac:dyDescent="0.25">
      <c r="C41" s="145"/>
      <c r="D41" s="145"/>
      <c r="E41" s="145"/>
      <c r="F41" s="145"/>
      <c r="G41" s="4" t="str">
        <f t="shared" si="1"/>
        <v/>
      </c>
      <c r="H41" s="4" t="str">
        <f t="shared" si="2"/>
        <v/>
      </c>
      <c r="I41" s="6" t="str">
        <f t="shared" si="3"/>
        <v/>
      </c>
      <c r="K41" s="22">
        <v>9.6600000000000299E-4</v>
      </c>
      <c r="L41" s="7" t="str">
        <f t="shared" si="4"/>
        <v/>
      </c>
      <c r="M41" s="7" t="str">
        <f t="shared" si="5"/>
        <v/>
      </c>
      <c r="N41" s="7" t="str">
        <f t="shared" si="6"/>
        <v/>
      </c>
      <c r="O41" s="8" t="str">
        <f t="shared" si="7"/>
        <v/>
      </c>
      <c r="P41" s="28" t="str">
        <f t="shared" si="8"/>
        <v/>
      </c>
    </row>
    <row r="42" spans="3:16" ht="20.100000000000001" customHeight="1" x14ac:dyDescent="0.25">
      <c r="C42" s="145"/>
      <c r="D42" s="145"/>
      <c r="E42" s="145"/>
      <c r="F42" s="145"/>
      <c r="G42" s="4" t="str">
        <f t="shared" si="1"/>
        <v/>
      </c>
      <c r="H42" s="4" t="str">
        <f t="shared" si="2"/>
        <v/>
      </c>
      <c r="I42" s="6" t="str">
        <f t="shared" si="3"/>
        <v/>
      </c>
      <c r="K42" s="28">
        <v>9.6500000000000296E-4</v>
      </c>
      <c r="L42" s="7" t="str">
        <f t="shared" si="4"/>
        <v/>
      </c>
      <c r="M42" s="7" t="str">
        <f t="shared" si="5"/>
        <v/>
      </c>
      <c r="N42" s="7" t="str">
        <f t="shared" si="6"/>
        <v/>
      </c>
      <c r="O42" s="8" t="str">
        <f t="shared" si="7"/>
        <v/>
      </c>
      <c r="P42" s="28" t="str">
        <f t="shared" si="8"/>
        <v/>
      </c>
    </row>
    <row r="43" spans="3:16" ht="20.100000000000001" customHeight="1" x14ac:dyDescent="0.25">
      <c r="C43" s="145"/>
      <c r="D43" s="145"/>
      <c r="E43" s="145"/>
      <c r="F43" s="145"/>
      <c r="G43" s="4" t="str">
        <f t="shared" si="1"/>
        <v/>
      </c>
      <c r="H43" s="4" t="str">
        <f t="shared" si="2"/>
        <v/>
      </c>
      <c r="I43" s="6" t="str">
        <f t="shared" si="3"/>
        <v/>
      </c>
      <c r="K43" s="28">
        <v>9.6400000000000305E-4</v>
      </c>
      <c r="L43" s="7" t="str">
        <f t="shared" si="4"/>
        <v/>
      </c>
      <c r="M43" s="7" t="str">
        <f t="shared" si="5"/>
        <v/>
      </c>
      <c r="N43" s="7" t="str">
        <f t="shared" si="6"/>
        <v/>
      </c>
      <c r="O43" s="8" t="str">
        <f t="shared" si="7"/>
        <v/>
      </c>
      <c r="P43" s="28" t="str">
        <f t="shared" si="8"/>
        <v/>
      </c>
    </row>
    <row r="44" spans="3:16" ht="20.100000000000001" customHeight="1" x14ac:dyDescent="0.25">
      <c r="C44" s="145"/>
      <c r="D44" s="145"/>
      <c r="E44" s="145"/>
      <c r="F44" s="145"/>
      <c r="G44" s="4" t="str">
        <f t="shared" si="1"/>
        <v/>
      </c>
      <c r="H44" s="4" t="str">
        <f t="shared" si="2"/>
        <v/>
      </c>
      <c r="I44" s="6" t="str">
        <f t="shared" si="3"/>
        <v/>
      </c>
      <c r="K44" s="22">
        <v>9.6300000000000302E-4</v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8" t="str">
        <f t="shared" si="7"/>
        <v/>
      </c>
      <c r="P44" s="28" t="str">
        <f t="shared" si="8"/>
        <v/>
      </c>
    </row>
    <row r="45" spans="3:16" ht="20.100000000000001" customHeight="1" x14ac:dyDescent="0.25">
      <c r="C45" s="145"/>
      <c r="D45" s="145"/>
      <c r="E45" s="145"/>
      <c r="F45" s="145"/>
      <c r="G45" s="4" t="str">
        <f t="shared" si="1"/>
        <v/>
      </c>
      <c r="H45" s="4" t="str">
        <f t="shared" si="2"/>
        <v/>
      </c>
      <c r="I45" s="6" t="str">
        <f t="shared" si="3"/>
        <v/>
      </c>
      <c r="K45" s="22">
        <v>9.62000000000003E-4</v>
      </c>
      <c r="L45" s="7" t="str">
        <f t="shared" si="4"/>
        <v/>
      </c>
      <c r="M45" s="7" t="str">
        <f t="shared" si="5"/>
        <v/>
      </c>
      <c r="N45" s="7" t="str">
        <f t="shared" si="6"/>
        <v/>
      </c>
      <c r="O45" s="8" t="str">
        <f t="shared" si="7"/>
        <v/>
      </c>
      <c r="P45" s="28" t="str">
        <f t="shared" si="8"/>
        <v/>
      </c>
    </row>
    <row r="46" spans="3:16" ht="20.100000000000001" customHeight="1" x14ac:dyDescent="0.25">
      <c r="C46" s="145"/>
      <c r="D46" s="145"/>
      <c r="E46" s="145"/>
      <c r="F46" s="145"/>
      <c r="G46" s="4" t="str">
        <f t="shared" si="1"/>
        <v/>
      </c>
      <c r="H46" s="4" t="str">
        <f t="shared" si="2"/>
        <v/>
      </c>
      <c r="I46" s="6" t="str">
        <f t="shared" si="3"/>
        <v/>
      </c>
      <c r="K46" s="28">
        <v>9.6100000000000298E-4</v>
      </c>
      <c r="L46" s="7" t="str">
        <f t="shared" si="4"/>
        <v/>
      </c>
      <c r="M46" s="7" t="str">
        <f t="shared" si="5"/>
        <v/>
      </c>
      <c r="N46" s="7" t="str">
        <f t="shared" si="6"/>
        <v/>
      </c>
      <c r="O46" s="8" t="str">
        <f t="shared" si="7"/>
        <v/>
      </c>
      <c r="P46" s="28" t="str">
        <f t="shared" si="8"/>
        <v/>
      </c>
    </row>
    <row r="47" spans="3:16" ht="20.100000000000001" customHeight="1" x14ac:dyDescent="0.25">
      <c r="C47" s="145"/>
      <c r="D47" s="145"/>
      <c r="E47" s="145"/>
      <c r="F47" s="145"/>
      <c r="G47" s="4" t="str">
        <f t="shared" si="1"/>
        <v/>
      </c>
      <c r="H47" s="4" t="str">
        <f t="shared" si="2"/>
        <v/>
      </c>
      <c r="I47" s="6" t="str">
        <f t="shared" si="3"/>
        <v/>
      </c>
      <c r="K47" s="28">
        <v>9.6000000000000295E-4</v>
      </c>
      <c r="L47" s="7" t="str">
        <f t="shared" si="4"/>
        <v/>
      </c>
      <c r="M47" s="7" t="str">
        <f t="shared" si="5"/>
        <v/>
      </c>
      <c r="N47" s="7" t="str">
        <f t="shared" si="6"/>
        <v/>
      </c>
      <c r="O47" s="8" t="str">
        <f t="shared" si="7"/>
        <v/>
      </c>
      <c r="P47" s="28" t="str">
        <f t="shared" si="8"/>
        <v/>
      </c>
    </row>
    <row r="48" spans="3:16" ht="20.100000000000001" customHeight="1" x14ac:dyDescent="0.25">
      <c r="C48" s="145"/>
      <c r="D48" s="145"/>
      <c r="E48" s="145"/>
      <c r="F48" s="145"/>
      <c r="G48" s="4" t="str">
        <f t="shared" si="1"/>
        <v/>
      </c>
      <c r="H48" s="4" t="str">
        <f t="shared" si="2"/>
        <v/>
      </c>
      <c r="I48" s="6" t="str">
        <f t="shared" si="3"/>
        <v/>
      </c>
      <c r="K48" s="22">
        <v>9.5900000000000304E-4</v>
      </c>
      <c r="L48" s="7" t="str">
        <f t="shared" si="4"/>
        <v/>
      </c>
      <c r="M48" s="7" t="str">
        <f t="shared" si="5"/>
        <v/>
      </c>
      <c r="N48" s="7" t="str">
        <f t="shared" si="6"/>
        <v/>
      </c>
      <c r="O48" s="8" t="str">
        <f t="shared" si="7"/>
        <v/>
      </c>
      <c r="P48" s="28" t="str">
        <f t="shared" si="8"/>
        <v/>
      </c>
    </row>
    <row r="49" spans="3:16" ht="20.100000000000001" customHeight="1" x14ac:dyDescent="0.25">
      <c r="C49" s="145"/>
      <c r="D49" s="145"/>
      <c r="E49" s="145"/>
      <c r="F49" s="145"/>
      <c r="G49" s="4" t="str">
        <f t="shared" si="1"/>
        <v/>
      </c>
      <c r="H49" s="4" t="str">
        <f t="shared" si="2"/>
        <v/>
      </c>
      <c r="I49" s="6" t="str">
        <f t="shared" si="3"/>
        <v/>
      </c>
      <c r="K49" s="22">
        <v>9.5800000000000399E-4</v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8" t="str">
        <f t="shared" si="7"/>
        <v/>
      </c>
      <c r="P49" s="28" t="str">
        <f t="shared" si="8"/>
        <v/>
      </c>
    </row>
    <row r="50" spans="3:16" ht="20.100000000000001" customHeight="1" x14ac:dyDescent="0.25">
      <c r="C50" s="145"/>
      <c r="D50" s="145"/>
      <c r="E50" s="145"/>
      <c r="F50" s="145"/>
      <c r="G50" s="4" t="str">
        <f t="shared" si="1"/>
        <v/>
      </c>
      <c r="H50" s="4" t="str">
        <f t="shared" si="2"/>
        <v/>
      </c>
      <c r="I50" s="6" t="str">
        <f t="shared" si="3"/>
        <v/>
      </c>
      <c r="K50" s="28">
        <v>9.5700000000000396E-4</v>
      </c>
      <c r="L50" s="7" t="str">
        <f t="shared" si="4"/>
        <v/>
      </c>
      <c r="M50" s="7" t="str">
        <f t="shared" si="5"/>
        <v/>
      </c>
      <c r="N50" s="7" t="str">
        <f t="shared" si="6"/>
        <v/>
      </c>
      <c r="O50" s="8" t="str">
        <f t="shared" si="7"/>
        <v/>
      </c>
      <c r="P50" s="28" t="str">
        <f t="shared" si="8"/>
        <v/>
      </c>
    </row>
    <row r="51" spans="3:16" ht="20.100000000000001" customHeight="1" x14ac:dyDescent="0.25">
      <c r="C51" s="145"/>
      <c r="D51" s="145"/>
      <c r="E51" s="145"/>
      <c r="F51" s="145"/>
      <c r="G51" s="4" t="str">
        <f t="shared" si="1"/>
        <v/>
      </c>
      <c r="H51" s="4" t="str">
        <f t="shared" si="2"/>
        <v/>
      </c>
      <c r="I51" s="6" t="str">
        <f t="shared" si="3"/>
        <v/>
      </c>
      <c r="K51" s="28">
        <v>9.5600000000000405E-4</v>
      </c>
      <c r="L51" s="7" t="str">
        <f t="shared" si="4"/>
        <v/>
      </c>
      <c r="M51" s="7" t="str">
        <f t="shared" si="5"/>
        <v/>
      </c>
      <c r="N51" s="7" t="str">
        <f t="shared" si="6"/>
        <v/>
      </c>
      <c r="O51" s="8" t="str">
        <f t="shared" si="7"/>
        <v/>
      </c>
      <c r="P51" s="28" t="str">
        <f t="shared" si="8"/>
        <v/>
      </c>
    </row>
    <row r="52" spans="3:16" ht="20.100000000000001" customHeight="1" x14ac:dyDescent="0.25">
      <c r="C52" s="145"/>
      <c r="D52" s="145"/>
      <c r="E52" s="145"/>
      <c r="F52" s="145"/>
      <c r="G52" s="4" t="str">
        <f t="shared" si="1"/>
        <v/>
      </c>
      <c r="H52" s="4" t="str">
        <f t="shared" si="2"/>
        <v/>
      </c>
      <c r="I52" s="6" t="str">
        <f t="shared" si="3"/>
        <v/>
      </c>
      <c r="K52" s="22">
        <v>9.5500000000000402E-4</v>
      </c>
      <c r="L52" s="7" t="str">
        <f t="shared" si="4"/>
        <v/>
      </c>
      <c r="M52" s="7" t="str">
        <f t="shared" si="5"/>
        <v/>
      </c>
      <c r="N52" s="7" t="str">
        <f t="shared" si="6"/>
        <v/>
      </c>
      <c r="O52" s="8" t="str">
        <f t="shared" si="7"/>
        <v/>
      </c>
      <c r="P52" s="28" t="str">
        <f t="shared" si="8"/>
        <v/>
      </c>
    </row>
    <row r="53" spans="3:16" ht="20.100000000000001" customHeight="1" x14ac:dyDescent="0.25">
      <c r="C53" s="145"/>
      <c r="D53" s="145"/>
      <c r="E53" s="145"/>
      <c r="F53" s="145"/>
      <c r="G53" s="4" t="str">
        <f t="shared" si="1"/>
        <v/>
      </c>
      <c r="H53" s="4" t="str">
        <f t="shared" si="2"/>
        <v/>
      </c>
      <c r="I53" s="6" t="str">
        <f t="shared" si="3"/>
        <v/>
      </c>
      <c r="K53" s="22">
        <v>9.54000000000004E-4</v>
      </c>
      <c r="L53" s="7" t="str">
        <f t="shared" si="4"/>
        <v/>
      </c>
      <c r="M53" s="7" t="str">
        <f t="shared" si="5"/>
        <v/>
      </c>
      <c r="N53" s="7" t="str">
        <f t="shared" si="6"/>
        <v/>
      </c>
      <c r="O53" s="8" t="str">
        <f t="shared" si="7"/>
        <v/>
      </c>
      <c r="P53" s="28" t="str">
        <f t="shared" si="8"/>
        <v/>
      </c>
    </row>
    <row r="54" spans="3:16" ht="20.100000000000001" customHeight="1" x14ac:dyDescent="0.25">
      <c r="C54" s="145"/>
      <c r="D54" s="145"/>
      <c r="E54" s="145"/>
      <c r="F54" s="145"/>
      <c r="G54" s="4" t="str">
        <f t="shared" si="1"/>
        <v/>
      </c>
      <c r="H54" s="4" t="str">
        <f t="shared" si="2"/>
        <v/>
      </c>
      <c r="I54" s="6" t="str">
        <f t="shared" si="3"/>
        <v/>
      </c>
      <c r="K54" s="28">
        <v>9.5300000000000397E-4</v>
      </c>
      <c r="L54" s="7" t="str">
        <f t="shared" si="4"/>
        <v/>
      </c>
      <c r="M54" s="7" t="str">
        <f t="shared" si="5"/>
        <v/>
      </c>
      <c r="N54" s="7" t="str">
        <f t="shared" si="6"/>
        <v/>
      </c>
      <c r="O54" s="8" t="str">
        <f t="shared" si="7"/>
        <v/>
      </c>
      <c r="P54" s="28" t="str">
        <f t="shared" si="8"/>
        <v/>
      </c>
    </row>
    <row r="55" spans="3:16" ht="20.100000000000001" customHeight="1" x14ac:dyDescent="0.25">
      <c r="C55" s="145"/>
      <c r="D55" s="145"/>
      <c r="E55" s="145"/>
      <c r="F55" s="145"/>
      <c r="G55" s="4" t="str">
        <f t="shared" si="1"/>
        <v/>
      </c>
      <c r="H55" s="4" t="str">
        <f t="shared" si="2"/>
        <v/>
      </c>
      <c r="I55" s="6" t="str">
        <f t="shared" si="3"/>
        <v/>
      </c>
      <c r="K55" s="28">
        <v>9.5200000000000395E-4</v>
      </c>
      <c r="L55" s="7" t="str">
        <f t="shared" si="4"/>
        <v/>
      </c>
      <c r="M55" s="7" t="str">
        <f t="shared" si="5"/>
        <v/>
      </c>
      <c r="N55" s="7" t="str">
        <f t="shared" si="6"/>
        <v/>
      </c>
      <c r="O55" s="8" t="str">
        <f t="shared" si="7"/>
        <v/>
      </c>
      <c r="P55" s="28" t="str">
        <f t="shared" si="8"/>
        <v/>
      </c>
    </row>
    <row r="56" spans="3:16" ht="20.100000000000001" customHeight="1" x14ac:dyDescent="0.25">
      <c r="C56" s="145"/>
      <c r="D56" s="145"/>
      <c r="E56" s="145"/>
      <c r="F56" s="145"/>
      <c r="G56" s="4" t="str">
        <f t="shared" si="1"/>
        <v/>
      </c>
      <c r="H56" s="4" t="str">
        <f t="shared" si="2"/>
        <v/>
      </c>
      <c r="I56" s="6" t="str">
        <f t="shared" si="3"/>
        <v/>
      </c>
      <c r="K56" s="22">
        <v>9.5100000000000403E-4</v>
      </c>
      <c r="L56" s="7" t="str">
        <f t="shared" si="4"/>
        <v/>
      </c>
      <c r="M56" s="7" t="str">
        <f t="shared" si="5"/>
        <v/>
      </c>
      <c r="N56" s="7" t="str">
        <f t="shared" si="6"/>
        <v/>
      </c>
      <c r="O56" s="8" t="str">
        <f t="shared" si="7"/>
        <v/>
      </c>
      <c r="P56" s="28" t="str">
        <f t="shared" si="8"/>
        <v/>
      </c>
    </row>
    <row r="57" spans="3:16" x14ac:dyDescent="0.25">
      <c r="C57" s="31"/>
    </row>
  </sheetData>
  <sheetProtection password="9084" sheet="1" objects="1" scenarios="1"/>
  <conditionalFormatting sqref="I7:I56">
    <cfRule type="containsText" dxfId="17" priority="8" operator="containsText" text="Dano Irrelevante">
      <formula>NOT(ISERROR(SEARCH("Dano Irrelevante",I7)))</formula>
    </cfRule>
    <cfRule type="containsText" dxfId="16" priority="9" operator="containsText" text="Dano Leve">
      <formula>NOT(ISERROR(SEARCH("Dano Leve",I7)))</formula>
    </cfRule>
    <cfRule type="containsText" dxfId="15" priority="10" operator="containsText" text="Dano Moderado">
      <formula>NOT(ISERROR(SEARCH("Dano Moderado",I7)))</formula>
    </cfRule>
    <cfRule type="containsText" dxfId="14" priority="11" operator="containsText" text="Dano Grave">
      <formula>NOT(ISERROR(SEARCH("Dano Grave",I7)))</formula>
    </cfRule>
    <cfRule type="containsText" dxfId="13" priority="12" operator="containsText" text="Dano Gravíssimo">
      <formula>NOT(ISERROR(SEARCH("Dano Gravíssimo",I7)))</formula>
    </cfRule>
  </conditionalFormatting>
  <conditionalFormatting sqref="G7:H56">
    <cfRule type="containsErrors" dxfId="12" priority="1">
      <formula>ISERROR(G7)</formula>
    </cfRule>
  </conditionalFormatting>
  <conditionalFormatting sqref="I7:I56">
    <cfRule type="expression" dxfId="11" priority="13">
      <formula>$O7=0</formula>
    </cfRule>
  </conditionalFormatting>
  <dataValidations count="3">
    <dataValidation type="list" allowBlank="1" showInputMessage="1" showErrorMessage="1" error="VOCÊ DEVE ESCOLHER UM VALOR DA LISTA" sqref="D7:D56">
      <formula1>$R$7:$R$11</formula1>
    </dataValidation>
    <dataValidation type="list" allowBlank="1" showInputMessage="1" showErrorMessage="1" error="VOCÊ DEVE ESCOLHER UM VALOR DA LISTA" sqref="E7:E56">
      <formula1>$U$7:$U$11</formula1>
    </dataValidation>
    <dataValidation type="list" allowBlank="1" showInputMessage="1" showErrorMessage="1" error="VOCÊ DEVE ESCOLHER UM VALOR DA LISTA" sqref="F7:F56">
      <formula1>$X$7:$X$11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10" orientation="landscape" horizontalDpi="4294967293" r:id="rId1"/>
  <headerFooter>
    <oddHeader>&amp;CMatriz GUT</oddHeader>
    <oddFooter>&amp;LImpresso em &amp;D as &amp;T&amp;RPágina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sqref="A1:XFD1048576"/>
    </sheetView>
  </sheetViews>
  <sheetFormatPr defaultColWidth="9" defaultRowHeight="15" x14ac:dyDescent="0.25"/>
  <cols>
    <col min="1" max="2" width="1.625" style="18" customWidth="1"/>
    <col min="3" max="3" width="10.75" style="30" customWidth="1"/>
    <col min="4" max="4" width="12.5" style="30" customWidth="1"/>
    <col min="5" max="5" width="47.375" style="30" customWidth="1"/>
    <col min="6" max="12" width="9" style="30" customWidth="1"/>
    <col min="13" max="16384" width="9" style="30"/>
  </cols>
  <sheetData>
    <row r="1" spans="3:5" s="9" customFormat="1" ht="30" customHeight="1" x14ac:dyDescent="0.25"/>
    <row r="2" spans="3:5" s="12" customFormat="1" ht="24.95" customHeight="1" x14ac:dyDescent="0.25"/>
    <row r="3" spans="3:5" s="15" customFormat="1" ht="20.100000000000001" customHeight="1" x14ac:dyDescent="0.25"/>
    <row r="4" spans="3:5" s="18" customFormat="1" ht="21" x14ac:dyDescent="0.25">
      <c r="C4" s="19" t="s">
        <v>89</v>
      </c>
    </row>
    <row r="5" spans="3:5" s="18" customFormat="1" x14ac:dyDescent="0.25"/>
    <row r="6" spans="3:5" ht="15" customHeight="1" x14ac:dyDescent="0.25">
      <c r="C6" s="71" t="s">
        <v>5</v>
      </c>
      <c r="D6" s="71" t="s">
        <v>6</v>
      </c>
      <c r="E6" s="71" t="s">
        <v>0</v>
      </c>
    </row>
    <row r="7" spans="3:5" x14ac:dyDescent="0.25">
      <c r="C7" s="71"/>
      <c r="D7" s="71"/>
      <c r="E7" s="71"/>
    </row>
    <row r="8" spans="3:5" ht="20.100000000000001" customHeight="1" x14ac:dyDescent="0.25">
      <c r="C8" s="32">
        <v>1</v>
      </c>
      <c r="D8" s="33">
        <f>IFERROR(LARGE(Pro!$O$7:$O$56,C8),"")</f>
        <v>125.07501500100003</v>
      </c>
      <c r="E8" s="68" t="str">
        <f>IF(D8="","",IFERROR(VLOOKUP(D8,Pro!$O$7:$P$56,2,FALSE),""))</f>
        <v>Falta de engajamento dos membros</v>
      </c>
    </row>
    <row r="9" spans="3:5" ht="20.100000000000001" customHeight="1" x14ac:dyDescent="0.25">
      <c r="C9" s="32">
        <v>2</v>
      </c>
      <c r="D9" s="33">
        <f>IFERROR(LARGE(Pro!$O$7:$O$56,C9),"")</f>
        <v>64.047963977009005</v>
      </c>
      <c r="E9" s="68" t="str">
        <f>IF(D9="","",IFERROR(VLOOKUP(D9,Pro!$O$7:$P$56,2,FALSE),""))</f>
        <v>Trabalho entregue não é satisfatório</v>
      </c>
    </row>
    <row r="10" spans="3:5" s="18" customFormat="1" ht="20.100000000000001" customHeight="1" x14ac:dyDescent="0.25">
      <c r="C10" s="32">
        <v>3</v>
      </c>
      <c r="D10" s="33" t="str">
        <f>IFERROR(LARGE(Pro!$O$7:$O$56,C10),"")</f>
        <v/>
      </c>
      <c r="E10" s="68" t="str">
        <f>IF(D10="","",IFERROR(VLOOKUP(D10,Pro!$O$7:$P$56,2,FALSE),""))</f>
        <v/>
      </c>
    </row>
    <row r="11" spans="3:5" s="18" customFormat="1" ht="20.100000000000001" customHeight="1" x14ac:dyDescent="0.25">
      <c r="C11" s="32">
        <v>4</v>
      </c>
      <c r="D11" s="33" t="str">
        <f>IFERROR(LARGE(Pro!$O$7:$O$56,C11),"")</f>
        <v/>
      </c>
      <c r="E11" s="68" t="str">
        <f>IF(D11="","",IFERROR(VLOOKUP(D11,Pro!$O$7:$P$56,2,FALSE),""))</f>
        <v/>
      </c>
    </row>
    <row r="12" spans="3:5" ht="20.100000000000001" customHeight="1" x14ac:dyDescent="0.25">
      <c r="C12" s="32">
        <v>5</v>
      </c>
      <c r="D12" s="33" t="str">
        <f>IFERROR(LARGE(Pro!$O$7:$O$56,C12),"")</f>
        <v/>
      </c>
      <c r="E12" s="68" t="str">
        <f>IF(D12="","",IFERROR(VLOOKUP(D12,Pro!$O$7:$P$56,2,FALSE),""))</f>
        <v/>
      </c>
    </row>
    <row r="13" spans="3:5" ht="20.100000000000001" customHeight="1" x14ac:dyDescent="0.25">
      <c r="C13" s="32">
        <v>6</v>
      </c>
      <c r="D13" s="33" t="str">
        <f>IFERROR(LARGE(Pro!$O$7:$O$56,C13),"")</f>
        <v/>
      </c>
      <c r="E13" s="68" t="str">
        <f>IF(D13="","",IFERROR(VLOOKUP(D13,Pro!$O$7:$P$56,2,FALSE),""))</f>
        <v/>
      </c>
    </row>
    <row r="14" spans="3:5" ht="20.100000000000001" customHeight="1" x14ac:dyDescent="0.25">
      <c r="C14" s="32">
        <v>7</v>
      </c>
      <c r="D14" s="33" t="str">
        <f>IFERROR(LARGE(Pro!$O$7:$O$56,C14),"")</f>
        <v/>
      </c>
      <c r="E14" s="68" t="str">
        <f>IF(D14="","",IFERROR(VLOOKUP(D14,Pro!$O$7:$P$56,2,FALSE),""))</f>
        <v/>
      </c>
    </row>
    <row r="15" spans="3:5" ht="20.100000000000001" customHeight="1" x14ac:dyDescent="0.25">
      <c r="C15" s="32">
        <v>8</v>
      </c>
      <c r="D15" s="33" t="str">
        <f>IFERROR(LARGE(Pro!$O$7:$O$56,C15),"")</f>
        <v/>
      </c>
      <c r="E15" s="68" t="str">
        <f>IF(D15="","",IFERROR(VLOOKUP(D15,Pro!$O$7:$P$56,2,FALSE),""))</f>
        <v/>
      </c>
    </row>
    <row r="16" spans="3:5" ht="20.100000000000001" customHeight="1" x14ac:dyDescent="0.25">
      <c r="C16" s="32">
        <v>9</v>
      </c>
      <c r="D16" s="33" t="str">
        <f>IFERROR(LARGE(Pro!$O$7:$O$56,C16),"")</f>
        <v/>
      </c>
      <c r="E16" s="68" t="str">
        <f>IF(D16="","",IFERROR(VLOOKUP(D16,Pro!$O$7:$P$56,2,FALSE),""))</f>
        <v/>
      </c>
    </row>
    <row r="17" spans="3:5" ht="20.100000000000001" customHeight="1" x14ac:dyDescent="0.25">
      <c r="C17" s="32">
        <v>10</v>
      </c>
      <c r="D17" s="33" t="str">
        <f>IFERROR(LARGE(Pro!$O$7:$O$56,C17),"")</f>
        <v/>
      </c>
      <c r="E17" s="68" t="str">
        <f>IF(D17="","",IFERROR(VLOOKUP(D17,Pro!$O$7:$P$56,2,FALSE),""))</f>
        <v/>
      </c>
    </row>
  </sheetData>
  <sheetProtection password="9084" sheet="1" objects="1" scenarios="1"/>
  <mergeCells count="3">
    <mergeCell ref="C6:C7"/>
    <mergeCell ref="D6:D7"/>
    <mergeCell ref="E6:E7"/>
  </mergeCells>
  <conditionalFormatting sqref="E8:E17">
    <cfRule type="expression" dxfId="10" priority="10">
      <formula>$D$8=0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zoomScaleNormal="100" zoomScaleSheetLayoutView="80" workbookViewId="0"/>
  </sheetViews>
  <sheetFormatPr defaultColWidth="9" defaultRowHeight="15" x14ac:dyDescent="0.25"/>
  <cols>
    <col min="1" max="2" width="1.625" style="18" customWidth="1"/>
    <col min="3" max="3" width="23" style="30" customWidth="1"/>
    <col min="4" max="4" width="19.75" style="30" customWidth="1"/>
    <col min="5" max="5" width="19.25" style="30" customWidth="1"/>
    <col min="6" max="6" width="60.375" style="30" bestFit="1" customWidth="1"/>
    <col min="7" max="8" width="9" style="30" customWidth="1"/>
    <col min="9" max="16384" width="9" style="30"/>
  </cols>
  <sheetData>
    <row r="1" spans="3:6" s="9" customFormat="1" ht="30" customHeight="1" x14ac:dyDescent="0.25"/>
    <row r="2" spans="3:6" s="12" customFormat="1" ht="24.95" customHeight="1" x14ac:dyDescent="0.25"/>
    <row r="3" spans="3:6" s="15" customFormat="1" ht="20.100000000000001" customHeight="1" x14ac:dyDescent="0.25"/>
    <row r="4" spans="3:6" s="18" customFormat="1" ht="21.75" thickBot="1" x14ac:dyDescent="0.3">
      <c r="C4" s="19" t="s">
        <v>90</v>
      </c>
    </row>
    <row r="5" spans="3:6" ht="14.25" customHeight="1" x14ac:dyDescent="0.25">
      <c r="D5" s="34"/>
      <c r="F5" s="35"/>
    </row>
    <row r="6" spans="3:6" ht="30" customHeight="1" x14ac:dyDescent="0.25">
      <c r="C6" s="72" t="str">
        <f>IF(E6=F16,CONCATENATE("Seu maior problema é o de ",C16),IF(E6=F17,CONCATENATE("Seu maior problema é o de ",C17),IF(E6=F18,CONCATENATE("Seu maior problema é o de ",C18),IF(E6=F19,CONCATENATE("Seu maior problema é o de ",C19),IF(E6=F20,CONCATENATE("Seu maior problema é o de ",C20))))))</f>
        <v>Seu maior problema é o de NÍVEL - 4</v>
      </c>
      <c r="D6" s="73"/>
      <c r="E6" s="76" t="str">
        <f>VLOOKUP(LARGE(D16:D20,1),D16:F20,3,FALSE)</f>
        <v>Dano grave, com alguma urgência, mas irá piorar em pouco tempo.</v>
      </c>
      <c r="F6" s="77"/>
    </row>
    <row r="7" spans="3:6" ht="14.25" customHeight="1" thickBot="1" x14ac:dyDescent="0.3">
      <c r="C7" s="74"/>
      <c r="D7" s="75"/>
      <c r="E7" s="78"/>
      <c r="F7" s="79"/>
    </row>
    <row r="8" spans="3:6" ht="15.75" thickBot="1" x14ac:dyDescent="0.3">
      <c r="C8" s="83" t="str">
        <f>IF(E6=F16,CONCATENATE("Porcentagem dos problemas por  ",C16),IF(E6=F17,CONCATENATE("Porcentagem dos problemas por ",C17),IF(E6=F18,CONCATENATE("Porcentagem dos problemas por ",C18),IF(E6=F19,CONCATENATE("Porcentagem dos problemas por ",C19),IF(E6=F20,CONCATENATE("Porcentagem dos problemas por ",C20))))))</f>
        <v>Porcentagem dos problemas por NÍVEL - 4</v>
      </c>
      <c r="D8" s="84">
        <f>IF(E6=F16,E16,IF(E6=F17,E17,IF(E6=F18,E18,IF(E6=F19,E19,IF(E6=F20,E20)))))</f>
        <v>0.5</v>
      </c>
      <c r="E8" s="85"/>
      <c r="F8" s="85"/>
    </row>
    <row r="9" spans="3:6" ht="15.75" thickBot="1" x14ac:dyDescent="0.3">
      <c r="C9" s="83"/>
      <c r="D9" s="84"/>
      <c r="E9" s="85"/>
      <c r="F9" s="85"/>
    </row>
    <row r="10" spans="3:6" ht="15.75" thickBot="1" x14ac:dyDescent="0.3">
      <c r="C10" s="83"/>
      <c r="D10" s="84"/>
      <c r="E10" s="85"/>
      <c r="F10" s="85"/>
    </row>
    <row r="11" spans="3:6" ht="15.75" thickBot="1" x14ac:dyDescent="0.3">
      <c r="C11" s="83"/>
      <c r="D11" s="84"/>
      <c r="E11" s="85"/>
      <c r="F11" s="85"/>
    </row>
    <row r="12" spans="3:6" ht="15.75" thickBot="1" x14ac:dyDescent="0.3">
      <c r="C12" s="83"/>
      <c r="D12" s="84"/>
      <c r="E12" s="85"/>
      <c r="F12" s="85"/>
    </row>
    <row r="13" spans="3:6" s="18" customFormat="1" ht="15.75" thickBot="1" x14ac:dyDescent="0.3">
      <c r="C13" s="83"/>
      <c r="D13" s="84"/>
      <c r="E13" s="85"/>
      <c r="F13" s="85"/>
    </row>
    <row r="14" spans="3:6" s="18" customFormat="1" ht="15.75" thickBot="1" x14ac:dyDescent="0.3">
      <c r="C14" s="83"/>
      <c r="D14" s="84"/>
      <c r="E14" s="85"/>
      <c r="F14" s="85"/>
    </row>
    <row r="15" spans="3:6" ht="29.25" customHeight="1" thickBot="1" x14ac:dyDescent="0.3">
      <c r="C15" s="36" t="s">
        <v>15</v>
      </c>
      <c r="D15" s="37" t="s">
        <v>16</v>
      </c>
      <c r="E15" s="37" t="s">
        <v>17</v>
      </c>
      <c r="F15" s="37" t="s">
        <v>18</v>
      </c>
    </row>
    <row r="16" spans="3:6" ht="29.25" customHeight="1" thickBot="1" x14ac:dyDescent="0.3">
      <c r="C16" s="36" t="s">
        <v>11</v>
      </c>
      <c r="D16" s="38">
        <f>COUNTIF(Pro!$G$7:$G$56,1)</f>
        <v>0</v>
      </c>
      <c r="E16" s="39">
        <f>D16/SUM($D$16:$D$20)</f>
        <v>0</v>
      </c>
      <c r="F16" s="40" t="s">
        <v>23</v>
      </c>
    </row>
    <row r="17" spans="3:6" ht="29.25" customHeight="1" thickBot="1" x14ac:dyDescent="0.3">
      <c r="C17" s="36" t="s">
        <v>10</v>
      </c>
      <c r="D17" s="38">
        <f>COUNTIF(Pro!$G$7:$G$56,2)</f>
        <v>0</v>
      </c>
      <c r="E17" s="39">
        <f t="shared" ref="E17:E20" si="0">D17/SUM($D$16:$D$20)</f>
        <v>0</v>
      </c>
      <c r="F17" s="40" t="s">
        <v>19</v>
      </c>
    </row>
    <row r="18" spans="3:6" ht="29.25" customHeight="1" thickBot="1" x14ac:dyDescent="0.3">
      <c r="C18" s="36" t="s">
        <v>12</v>
      </c>
      <c r="D18" s="38">
        <f>COUNTIF(Pro!$G$7:$G$56,3)</f>
        <v>0</v>
      </c>
      <c r="E18" s="39">
        <f t="shared" si="0"/>
        <v>0</v>
      </c>
      <c r="F18" s="40" t="s">
        <v>20</v>
      </c>
    </row>
    <row r="19" spans="3:6" ht="29.25" customHeight="1" thickBot="1" x14ac:dyDescent="0.3">
      <c r="C19" s="36" t="s">
        <v>13</v>
      </c>
      <c r="D19" s="38">
        <f>COUNTIF(Pro!$G$7:$G$56,4)</f>
        <v>1</v>
      </c>
      <c r="E19" s="39">
        <f t="shared" si="0"/>
        <v>0.5</v>
      </c>
      <c r="F19" s="40" t="s">
        <v>21</v>
      </c>
    </row>
    <row r="20" spans="3:6" ht="29.25" customHeight="1" thickBot="1" x14ac:dyDescent="0.3">
      <c r="C20" s="36" t="s">
        <v>14</v>
      </c>
      <c r="D20" s="38">
        <f>COUNTIF(Pro!$G$7:$G$56,5)</f>
        <v>1</v>
      </c>
      <c r="E20" s="39">
        <f t="shared" si="0"/>
        <v>0.5</v>
      </c>
      <c r="F20" s="40" t="s">
        <v>22</v>
      </c>
    </row>
    <row r="21" spans="3:6" ht="22.5" customHeight="1" thickBot="1" x14ac:dyDescent="0.3">
      <c r="C21" s="82" t="s">
        <v>24</v>
      </c>
      <c r="D21" s="82"/>
      <c r="E21" s="82" t="s">
        <v>25</v>
      </c>
      <c r="F21" s="80" t="s">
        <v>29</v>
      </c>
    </row>
    <row r="22" spans="3:6" ht="22.5" customHeight="1" thickBot="1" x14ac:dyDescent="0.3">
      <c r="C22" s="82"/>
      <c r="D22" s="82"/>
      <c r="E22" s="82"/>
      <c r="F22" s="80"/>
    </row>
    <row r="23" spans="3:6" ht="22.5" customHeight="1" thickBot="1" x14ac:dyDescent="0.3">
      <c r="C23" s="80" t="s">
        <v>28</v>
      </c>
      <c r="D23" s="81"/>
      <c r="E23" s="82"/>
      <c r="F23" s="80"/>
    </row>
    <row r="24" spans="3:6" ht="22.5" customHeight="1" thickBot="1" x14ac:dyDescent="0.3">
      <c r="C24" s="81"/>
      <c r="D24" s="81"/>
      <c r="E24" s="82"/>
      <c r="F24" s="80"/>
    </row>
    <row r="25" spans="3:6" ht="22.5" customHeight="1" thickBot="1" x14ac:dyDescent="0.3">
      <c r="C25" s="81"/>
      <c r="D25" s="81"/>
      <c r="E25" s="82"/>
      <c r="F25" s="80"/>
    </row>
    <row r="26" spans="3:6" ht="22.5" customHeight="1" thickBot="1" x14ac:dyDescent="0.3">
      <c r="C26" s="81"/>
      <c r="D26" s="81"/>
      <c r="E26" s="82"/>
      <c r="F26" s="80"/>
    </row>
    <row r="27" spans="3:6" ht="22.5" customHeight="1" thickBot="1" x14ac:dyDescent="0.3">
      <c r="C27" s="81"/>
      <c r="D27" s="81"/>
      <c r="E27" s="82" t="s">
        <v>26</v>
      </c>
      <c r="F27" s="80" t="s">
        <v>30</v>
      </c>
    </row>
    <row r="28" spans="3:6" ht="22.5" customHeight="1" thickBot="1" x14ac:dyDescent="0.3">
      <c r="C28" s="81"/>
      <c r="D28" s="81"/>
      <c r="E28" s="82"/>
      <c r="F28" s="80"/>
    </row>
    <row r="29" spans="3:6" ht="22.5" customHeight="1" thickBot="1" x14ac:dyDescent="0.3">
      <c r="C29" s="81"/>
      <c r="D29" s="81"/>
      <c r="E29" s="82"/>
      <c r="F29" s="80"/>
    </row>
    <row r="30" spans="3:6" ht="22.5" customHeight="1" thickBot="1" x14ac:dyDescent="0.3">
      <c r="C30" s="81"/>
      <c r="D30" s="81"/>
      <c r="E30" s="82"/>
      <c r="F30" s="80"/>
    </row>
    <row r="31" spans="3:6" ht="22.5" customHeight="1" thickBot="1" x14ac:dyDescent="0.3">
      <c r="C31" s="81"/>
      <c r="D31" s="81"/>
      <c r="E31" s="82"/>
      <c r="F31" s="80"/>
    </row>
    <row r="32" spans="3:6" ht="22.5" customHeight="1" thickBot="1" x14ac:dyDescent="0.3">
      <c r="C32" s="81"/>
      <c r="D32" s="81"/>
      <c r="E32" s="82"/>
      <c r="F32" s="80"/>
    </row>
    <row r="33" spans="3:6" ht="22.5" customHeight="1" thickBot="1" x14ac:dyDescent="0.3">
      <c r="C33" s="81"/>
      <c r="D33" s="81"/>
      <c r="E33" s="82" t="s">
        <v>27</v>
      </c>
      <c r="F33" s="80" t="s">
        <v>31</v>
      </c>
    </row>
    <row r="34" spans="3:6" ht="22.5" customHeight="1" thickBot="1" x14ac:dyDescent="0.3">
      <c r="C34" s="81"/>
      <c r="D34" s="81"/>
      <c r="E34" s="82"/>
      <c r="F34" s="80"/>
    </row>
    <row r="35" spans="3:6" ht="22.5" customHeight="1" thickBot="1" x14ac:dyDescent="0.3">
      <c r="C35" s="81"/>
      <c r="D35" s="81"/>
      <c r="E35" s="82"/>
      <c r="F35" s="80"/>
    </row>
    <row r="36" spans="3:6" ht="22.5" customHeight="1" thickBot="1" x14ac:dyDescent="0.3">
      <c r="C36" s="81"/>
      <c r="D36" s="81"/>
      <c r="E36" s="82"/>
      <c r="F36" s="80"/>
    </row>
    <row r="37" spans="3:6" ht="22.5" customHeight="1" thickBot="1" x14ac:dyDescent="0.3">
      <c r="C37" s="81"/>
      <c r="D37" s="81"/>
      <c r="E37" s="82"/>
      <c r="F37" s="80"/>
    </row>
    <row r="38" spans="3:6" ht="22.5" customHeight="1" thickBot="1" x14ac:dyDescent="0.3">
      <c r="C38" s="81"/>
      <c r="D38" s="81"/>
      <c r="E38" s="82"/>
      <c r="F38" s="80"/>
    </row>
  </sheetData>
  <sheetProtection password="9084" sheet="1" objects="1" scenarios="1"/>
  <mergeCells count="13">
    <mergeCell ref="C6:D7"/>
    <mergeCell ref="E6:F7"/>
    <mergeCell ref="C23:D38"/>
    <mergeCell ref="F21:F26"/>
    <mergeCell ref="F27:F32"/>
    <mergeCell ref="F33:F38"/>
    <mergeCell ref="C21:D22"/>
    <mergeCell ref="E21:E26"/>
    <mergeCell ref="E27:E32"/>
    <mergeCell ref="E33:E38"/>
    <mergeCell ref="C8:C14"/>
    <mergeCell ref="D8:D14"/>
    <mergeCell ref="E8:F14"/>
  </mergeCells>
  <conditionalFormatting sqref="C6 E6">
    <cfRule type="expression" dxfId="9" priority="14">
      <formula>$E$6=$F$20</formula>
    </cfRule>
    <cfRule type="expression" dxfId="8" priority="15">
      <formula>$E$6=$F$19</formula>
    </cfRule>
    <cfRule type="expression" dxfId="7" priority="16">
      <formula>$E$6=$F$18</formula>
    </cfRule>
    <cfRule type="expression" dxfId="6" priority="17">
      <formula>$E$6=$F$17</formula>
    </cfRule>
    <cfRule type="expression" dxfId="5" priority="18">
      <formula>$E$6=$F$16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4294967293" r:id="rId1"/>
  <headerFooter>
    <oddHeader>&amp;CMatriz GUT</oddHeader>
    <oddFooter>&amp;LImpresso em &amp;D as &amp;T&amp;RPágina &amp;P de &amp;N</oddFooter>
  </headerFooter>
  <colBreaks count="1" manualBreakCount="1">
    <brk id="6" min="3" max="3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zoomScaleNormal="100" workbookViewId="0"/>
  </sheetViews>
  <sheetFormatPr defaultColWidth="9" defaultRowHeight="15" x14ac:dyDescent="0.25"/>
  <cols>
    <col min="1" max="2" width="1.625" style="18" customWidth="1"/>
    <col min="3" max="3" width="16" style="30" customWidth="1"/>
    <col min="4" max="4" width="18.375" style="30" customWidth="1"/>
    <col min="5" max="5" width="14.875" style="30" customWidth="1"/>
    <col min="6" max="6" width="14.375" style="30" customWidth="1"/>
    <col min="7" max="9" width="11.75" style="30" customWidth="1"/>
    <col min="10" max="11" width="9" style="30" customWidth="1"/>
    <col min="12" max="16384" width="9" style="30"/>
  </cols>
  <sheetData>
    <row r="1" spans="3:9" s="9" customFormat="1" ht="30" customHeight="1" x14ac:dyDescent="0.25"/>
    <row r="2" spans="3:9" s="12" customFormat="1" ht="24.95" customHeight="1" x14ac:dyDescent="0.25"/>
    <row r="3" spans="3:9" s="15" customFormat="1" ht="20.100000000000001" customHeight="1" x14ac:dyDescent="0.25"/>
    <row r="4" spans="3:9" s="18" customFormat="1" ht="21" x14ac:dyDescent="0.25">
      <c r="C4" s="19" t="s">
        <v>57</v>
      </c>
    </row>
    <row r="5" spans="3:9" ht="37.5" customHeight="1" x14ac:dyDescent="0.25">
      <c r="D5" s="41"/>
      <c r="E5" s="41"/>
      <c r="F5" s="41"/>
      <c r="G5" s="41"/>
      <c r="H5" s="41"/>
      <c r="I5" s="41"/>
    </row>
    <row r="6" spans="3:9" ht="37.5" customHeight="1" x14ac:dyDescent="0.25">
      <c r="C6" s="95" t="s">
        <v>91</v>
      </c>
      <c r="D6" s="95"/>
      <c r="E6" s="95"/>
      <c r="F6" s="95"/>
      <c r="G6" s="95"/>
      <c r="H6" s="95"/>
      <c r="I6" s="95"/>
    </row>
    <row r="7" spans="3:9" ht="37.5" customHeight="1" x14ac:dyDescent="0.25">
      <c r="C7" s="95"/>
      <c r="D7" s="95"/>
      <c r="E7" s="95"/>
      <c r="F7" s="95"/>
      <c r="G7" s="95"/>
      <c r="H7" s="95"/>
      <c r="I7" s="95"/>
    </row>
    <row r="8" spans="3:9" ht="37.5" customHeight="1" x14ac:dyDescent="0.25">
      <c r="C8" s="86" t="s">
        <v>32</v>
      </c>
      <c r="D8" s="86"/>
      <c r="E8" s="86"/>
      <c r="F8" s="86"/>
      <c r="G8" s="86"/>
      <c r="H8" s="86"/>
      <c r="I8" s="86"/>
    </row>
    <row r="9" spans="3:9" s="18" customFormat="1" ht="37.5" customHeight="1" x14ac:dyDescent="0.25">
      <c r="C9" s="94" t="s">
        <v>33</v>
      </c>
      <c r="D9" s="94"/>
      <c r="E9" s="94"/>
      <c r="F9" s="94"/>
      <c r="G9" s="94"/>
      <c r="H9" s="94"/>
      <c r="I9" s="94"/>
    </row>
    <row r="10" spans="3:9" ht="37.5" customHeight="1" x14ac:dyDescent="0.25">
      <c r="C10" s="86" t="s">
        <v>34</v>
      </c>
      <c r="D10" s="86"/>
      <c r="E10" s="86"/>
      <c r="F10" s="86"/>
      <c r="G10" s="86"/>
      <c r="H10" s="86"/>
      <c r="I10" s="86"/>
    </row>
    <row r="11" spans="3:9" ht="37.5" customHeight="1" x14ac:dyDescent="0.25">
      <c r="C11" s="87"/>
      <c r="D11" s="87"/>
      <c r="E11" s="87"/>
      <c r="F11" s="87"/>
      <c r="G11" s="87"/>
      <c r="H11" s="87"/>
      <c r="I11" s="87"/>
    </row>
    <row r="12" spans="3:9" ht="23.25" x14ac:dyDescent="0.25">
      <c r="C12" s="42" t="s">
        <v>35</v>
      </c>
      <c r="D12" s="43"/>
      <c r="E12" s="43"/>
      <c r="F12" s="43"/>
      <c r="G12" s="43"/>
      <c r="H12" s="43"/>
      <c r="I12" s="43"/>
    </row>
    <row r="13" spans="3:9" ht="15.75" thickBot="1" x14ac:dyDescent="0.3">
      <c r="C13" s="90" t="str">
        <f>Ran!C6</f>
        <v>RANKING</v>
      </c>
      <c r="D13" s="90" t="str">
        <f>Ran!D6</f>
        <v>PONTUAÇÃO</v>
      </c>
      <c r="E13" s="90" t="str">
        <f>Ran!E6</f>
        <v>PROBLEMA</v>
      </c>
      <c r="F13" s="90"/>
      <c r="G13" s="90"/>
      <c r="H13" s="90"/>
      <c r="I13" s="90"/>
    </row>
    <row r="14" spans="3:9" ht="15.75" thickBot="1" x14ac:dyDescent="0.3">
      <c r="C14" s="91"/>
      <c r="D14" s="91"/>
      <c r="E14" s="91"/>
      <c r="F14" s="91"/>
      <c r="G14" s="91"/>
      <c r="H14" s="91"/>
      <c r="I14" s="91"/>
    </row>
    <row r="15" spans="3:9" ht="20.100000000000001" customHeight="1" thickBot="1" x14ac:dyDescent="0.3">
      <c r="C15" s="44">
        <f>Ran!C8</f>
        <v>1</v>
      </c>
      <c r="D15" s="45">
        <f>Ran!D8</f>
        <v>125.07501500100003</v>
      </c>
      <c r="E15" s="89" t="str">
        <f>Ran!E8</f>
        <v>Falta de engajamento dos membros</v>
      </c>
      <c r="F15" s="89"/>
      <c r="G15" s="89"/>
      <c r="H15" s="89"/>
      <c r="I15" s="89"/>
    </row>
    <row r="16" spans="3:9" ht="20.100000000000001" customHeight="1" thickBot="1" x14ac:dyDescent="0.3">
      <c r="C16" s="44">
        <f>Ran!C9</f>
        <v>2</v>
      </c>
      <c r="D16" s="45">
        <f>Ran!D9</f>
        <v>64.047963977009005</v>
      </c>
      <c r="E16" s="89" t="str">
        <f>Ran!E9</f>
        <v>Trabalho entregue não é satisfatório</v>
      </c>
      <c r="F16" s="89"/>
      <c r="G16" s="89"/>
      <c r="H16" s="89"/>
      <c r="I16" s="89"/>
    </row>
    <row r="17" spans="3:9" ht="20.100000000000001" customHeight="1" thickBot="1" x14ac:dyDescent="0.3">
      <c r="C17" s="44">
        <f>Ran!C10</f>
        <v>3</v>
      </c>
      <c r="D17" s="45" t="str">
        <f>Ran!D10</f>
        <v/>
      </c>
      <c r="E17" s="89" t="str">
        <f>Ran!E10</f>
        <v/>
      </c>
      <c r="F17" s="89"/>
      <c r="G17" s="89"/>
      <c r="H17" s="89"/>
      <c r="I17" s="89"/>
    </row>
    <row r="18" spans="3:9" ht="20.100000000000001" customHeight="1" thickBot="1" x14ac:dyDescent="0.3">
      <c r="C18" s="44">
        <f>Ran!C11</f>
        <v>4</v>
      </c>
      <c r="D18" s="45" t="str">
        <f>Ran!D11</f>
        <v/>
      </c>
      <c r="E18" s="89" t="str">
        <f>Ran!E11</f>
        <v/>
      </c>
      <c r="F18" s="89"/>
      <c r="G18" s="89"/>
      <c r="H18" s="89"/>
      <c r="I18" s="89"/>
    </row>
    <row r="19" spans="3:9" ht="20.100000000000001" customHeight="1" thickBot="1" x14ac:dyDescent="0.3">
      <c r="C19" s="44">
        <f>Ran!C12</f>
        <v>5</v>
      </c>
      <c r="D19" s="45" t="str">
        <f>Ran!D12</f>
        <v/>
      </c>
      <c r="E19" s="89" t="str">
        <f>Ran!E12</f>
        <v/>
      </c>
      <c r="F19" s="89"/>
      <c r="G19" s="89"/>
      <c r="H19" s="89"/>
      <c r="I19" s="89"/>
    </row>
    <row r="20" spans="3:9" ht="20.100000000000001" customHeight="1" thickBot="1" x14ac:dyDescent="0.3">
      <c r="C20" s="44">
        <f>Ran!C13</f>
        <v>6</v>
      </c>
      <c r="D20" s="45" t="str">
        <f>Ran!D13</f>
        <v/>
      </c>
      <c r="E20" s="89" t="str">
        <f>Ran!E13</f>
        <v/>
      </c>
      <c r="F20" s="89"/>
      <c r="G20" s="89"/>
      <c r="H20" s="89"/>
      <c r="I20" s="89"/>
    </row>
    <row r="21" spans="3:9" ht="20.100000000000001" customHeight="1" thickBot="1" x14ac:dyDescent="0.3">
      <c r="C21" s="44">
        <f>Ran!C14</f>
        <v>7</v>
      </c>
      <c r="D21" s="45" t="str">
        <f>Ran!D14</f>
        <v/>
      </c>
      <c r="E21" s="89" t="str">
        <f>Ran!E14</f>
        <v/>
      </c>
      <c r="F21" s="89"/>
      <c r="G21" s="89"/>
      <c r="H21" s="89"/>
      <c r="I21" s="89"/>
    </row>
    <row r="22" spans="3:9" ht="20.100000000000001" customHeight="1" thickBot="1" x14ac:dyDescent="0.3">
      <c r="C22" s="44">
        <f>Ran!C15</f>
        <v>8</v>
      </c>
      <c r="D22" s="45" t="str">
        <f>Ran!D15</f>
        <v/>
      </c>
      <c r="E22" s="89" t="str">
        <f>Ran!E15</f>
        <v/>
      </c>
      <c r="F22" s="89"/>
      <c r="G22" s="89"/>
      <c r="H22" s="89"/>
      <c r="I22" s="89"/>
    </row>
    <row r="23" spans="3:9" ht="20.100000000000001" customHeight="1" thickBot="1" x14ac:dyDescent="0.3">
      <c r="C23" s="44">
        <f>Ran!C16</f>
        <v>9</v>
      </c>
      <c r="D23" s="45" t="str">
        <f>Ran!D16</f>
        <v/>
      </c>
      <c r="E23" s="89" t="str">
        <f>Ran!E16</f>
        <v/>
      </c>
      <c r="F23" s="89"/>
      <c r="G23" s="89"/>
      <c r="H23" s="89"/>
      <c r="I23" s="89"/>
    </row>
    <row r="24" spans="3:9" ht="20.100000000000001" customHeight="1" thickBot="1" x14ac:dyDescent="0.3">
      <c r="C24" s="44">
        <f>Ran!C17</f>
        <v>10</v>
      </c>
      <c r="D24" s="45" t="str">
        <f>Ran!D17</f>
        <v/>
      </c>
      <c r="E24" s="89" t="str">
        <f>Ran!E17</f>
        <v/>
      </c>
      <c r="F24" s="89"/>
      <c r="G24" s="89"/>
      <c r="H24" s="89"/>
      <c r="I24" s="89"/>
    </row>
    <row r="25" spans="3:9" s="18" customFormat="1" x14ac:dyDescent="0.25">
      <c r="C25" s="46"/>
      <c r="D25" s="46"/>
      <c r="E25" s="46"/>
      <c r="F25" s="46"/>
      <c r="G25" s="46"/>
      <c r="H25" s="46"/>
      <c r="I25" s="46"/>
    </row>
    <row r="26" spans="3:9" ht="23.25" x14ac:dyDescent="0.25">
      <c r="C26" s="47" t="s">
        <v>33</v>
      </c>
    </row>
    <row r="27" spans="3:9" ht="14.25" customHeight="1" x14ac:dyDescent="0.25">
      <c r="C27" s="88" t="str">
        <f>Ale!C6</f>
        <v>Seu maior problema é o de NÍVEL - 4</v>
      </c>
      <c r="D27" s="88"/>
      <c r="E27" s="88" t="str">
        <f>Ale!E6</f>
        <v>Dano grave, com alguma urgência, mas irá piorar em pouco tempo.</v>
      </c>
      <c r="F27" s="88"/>
      <c r="G27" s="88"/>
      <c r="H27" s="88"/>
      <c r="I27" s="88"/>
    </row>
    <row r="28" spans="3:9" ht="27" customHeight="1" x14ac:dyDescent="0.25">
      <c r="C28" s="88"/>
      <c r="D28" s="88"/>
      <c r="E28" s="88"/>
      <c r="F28" s="88"/>
      <c r="G28" s="88"/>
      <c r="H28" s="88"/>
      <c r="I28" s="88"/>
    </row>
    <row r="29" spans="3:9" ht="27" customHeight="1" x14ac:dyDescent="0.25">
      <c r="C29" s="88"/>
      <c r="D29" s="88"/>
      <c r="E29" s="88"/>
      <c r="F29" s="88"/>
      <c r="G29" s="88"/>
      <c r="H29" s="88"/>
      <c r="I29" s="88"/>
    </row>
    <row r="30" spans="3:9" ht="27" customHeight="1" x14ac:dyDescent="0.25">
      <c r="C30" s="88"/>
      <c r="D30" s="88"/>
      <c r="E30" s="88"/>
      <c r="F30" s="88"/>
      <c r="G30" s="88"/>
      <c r="H30" s="88"/>
      <c r="I30" s="88"/>
    </row>
    <row r="31" spans="3:9" ht="54" customHeight="1" x14ac:dyDescent="0.25">
      <c r="C31" s="96" t="str">
        <f>Ale!C8</f>
        <v>Porcentagem dos problemas por NÍVEL - 4</v>
      </c>
      <c r="D31" s="97">
        <f>IFERROR(Ale!D8,"")</f>
        <v>0.5</v>
      </c>
      <c r="E31" s="48"/>
      <c r="F31" s="48"/>
      <c r="G31" s="48"/>
      <c r="H31" s="48"/>
      <c r="I31" s="48"/>
    </row>
    <row r="32" spans="3:9" ht="54" customHeight="1" x14ac:dyDescent="0.25">
      <c r="C32" s="96"/>
      <c r="D32" s="97"/>
      <c r="E32" s="48"/>
      <c r="F32" s="48"/>
      <c r="G32" s="48"/>
      <c r="H32" s="48"/>
      <c r="I32" s="48"/>
    </row>
    <row r="33" spans="3:9" s="18" customFormat="1" ht="21" customHeight="1" x14ac:dyDescent="0.25">
      <c r="C33" s="49"/>
      <c r="D33" s="50"/>
      <c r="E33" s="51"/>
      <c r="F33" s="51"/>
      <c r="G33" s="51"/>
      <c r="H33" s="51"/>
      <c r="I33" s="51"/>
    </row>
    <row r="34" spans="3:9" ht="61.5" customHeight="1" x14ac:dyDescent="0.25">
      <c r="C34" s="52" t="str">
        <f>Ale!C15</f>
        <v>NÍVEL DO PROBLEMA</v>
      </c>
      <c r="D34" s="52" t="str">
        <f>Ale!D15</f>
        <v>TOTAL DOS PROBLEMAS POR NÍVEL</v>
      </c>
      <c r="E34" s="52" t="str">
        <f>Ale!E15</f>
        <v>PERCENTUAL DOS PROBLEMAS POR NÍVEL</v>
      </c>
      <c r="F34" s="96" t="str">
        <f>Ale!F15</f>
        <v>FEEDBACK DO PROBLEMA</v>
      </c>
      <c r="G34" s="96"/>
      <c r="H34" s="96"/>
      <c r="I34" s="96"/>
    </row>
    <row r="35" spans="3:9" ht="56.25" customHeight="1" x14ac:dyDescent="0.25">
      <c r="C35" s="53" t="str">
        <f>Ale!C16</f>
        <v>NÍVEL - 1</v>
      </c>
      <c r="D35" s="54">
        <f>Ale!D16</f>
        <v>0</v>
      </c>
      <c r="E35" s="55">
        <f>IFERROR(Ale!E16,"")</f>
        <v>0</v>
      </c>
      <c r="F35" s="93" t="str">
        <f>Ale!F16</f>
        <v>Dano irrelevante, não há pressa, não vai piorar e podendo até melhorar.</v>
      </c>
      <c r="G35" s="93"/>
      <c r="H35" s="93"/>
      <c r="I35" s="93"/>
    </row>
    <row r="36" spans="3:9" ht="56.25" customHeight="1" x14ac:dyDescent="0.25">
      <c r="C36" s="53" t="str">
        <f>Ale!C17</f>
        <v>NÍVEL - 2</v>
      </c>
      <c r="D36" s="54">
        <f>Ale!D17</f>
        <v>0</v>
      </c>
      <c r="E36" s="55">
        <f>IFERROR(Ale!E17,"")</f>
        <v>0</v>
      </c>
      <c r="F36" s="93" t="str">
        <f>Ale!F17</f>
        <v>Dano leve, pode aguardar, mas irá piorar em longo prazo.</v>
      </c>
      <c r="G36" s="93"/>
      <c r="H36" s="93"/>
      <c r="I36" s="93"/>
    </row>
    <row r="37" spans="3:9" ht="56.25" customHeight="1" x14ac:dyDescent="0.25">
      <c r="C37" s="53" t="str">
        <f>Ale!C18</f>
        <v>NÍVEL - 3</v>
      </c>
      <c r="D37" s="54">
        <f>Ale!D18</f>
        <v>0</v>
      </c>
      <c r="E37" s="55">
        <f>IFERROR(Ale!E18,"")</f>
        <v>0</v>
      </c>
      <c r="F37" s="93" t="str">
        <f>Ale!F18</f>
        <v>Dano moderado, mais cedo possível, mas irá piorar em médio prazo.</v>
      </c>
      <c r="G37" s="93"/>
      <c r="H37" s="93"/>
      <c r="I37" s="93"/>
    </row>
    <row r="38" spans="3:9" ht="56.25" customHeight="1" x14ac:dyDescent="0.25">
      <c r="C38" s="53" t="str">
        <f>Ale!C19</f>
        <v>NÍVEL - 4</v>
      </c>
      <c r="D38" s="54">
        <f>Ale!D19</f>
        <v>1</v>
      </c>
      <c r="E38" s="55">
        <f>IFERROR(Ale!E19,"")</f>
        <v>0.5</v>
      </c>
      <c r="F38" s="93" t="str">
        <f>Ale!F19</f>
        <v>Dano grave, com alguma urgência, mas irá piorar em pouco tempo.</v>
      </c>
      <c r="G38" s="93"/>
      <c r="H38" s="93"/>
      <c r="I38" s="93"/>
    </row>
    <row r="39" spans="3:9" ht="56.25" customHeight="1" x14ac:dyDescent="0.25">
      <c r="C39" s="53" t="str">
        <f>Ale!C20</f>
        <v>NÍVEL - 5</v>
      </c>
      <c r="D39" s="54">
        <f>Ale!D20</f>
        <v>1</v>
      </c>
      <c r="E39" s="55">
        <f>IFERROR(Ale!E20,"")</f>
        <v>0.5</v>
      </c>
      <c r="F39" s="93" t="str">
        <f>Ale!F20</f>
        <v>Dano gravíssimo, ação imediata e vai piorar rapidamente.</v>
      </c>
      <c r="G39" s="93"/>
      <c r="H39" s="93"/>
      <c r="I39" s="93"/>
    </row>
    <row r="40" spans="3:9" s="18" customFormat="1" ht="20.25" customHeight="1" x14ac:dyDescent="0.25">
      <c r="C40" s="56"/>
      <c r="D40" s="56"/>
      <c r="E40" s="57"/>
      <c r="F40" s="58"/>
      <c r="G40" s="58"/>
      <c r="H40" s="58"/>
      <c r="I40" s="58"/>
    </row>
    <row r="41" spans="3:9" ht="21" customHeight="1" x14ac:dyDescent="0.25">
      <c r="C41" s="96" t="str">
        <f>Ale!C21</f>
        <v>10 Fatores para a utilização da Matriz GUT</v>
      </c>
      <c r="D41" s="96"/>
      <c r="E41" s="96"/>
      <c r="F41" s="98" t="str">
        <f>Ale!E21</f>
        <v>G - Gravidade</v>
      </c>
      <c r="G41" s="92" t="str">
        <f>Ale!F21</f>
        <v>Representa o impacto do problema analisado caso ele venha a acontecer. É analisado sobre alguns aspectos, como: tarefas, pessoas, resultados, processos, organizações etc. Analisando sempre seus efeitos a médio e longo prazo, caso o problema em questão não seja resolvido;</v>
      </c>
      <c r="H41" s="92"/>
      <c r="I41" s="92"/>
    </row>
    <row r="42" spans="3:9" ht="21" customHeight="1" x14ac:dyDescent="0.25">
      <c r="C42" s="96"/>
      <c r="D42" s="96"/>
      <c r="E42" s="96"/>
      <c r="F42" s="98"/>
      <c r="G42" s="92"/>
      <c r="H42" s="92"/>
      <c r="I42" s="92"/>
    </row>
    <row r="43" spans="3:9" ht="21" customHeight="1" x14ac:dyDescent="0.25">
      <c r="C43" s="92" t="str">
        <f>Ale!C23</f>
        <v>1 - É uma metodologia que contribui para a tomada de decisão;
2 - Permite a alocação de recursos nos tópicos considerados mais importantes;
3 - Contibui para a elaboração de um planejamento estratégico;
4 -  è de simples implementação;
5 - Serve ´para análise de qualquer matéria;
6 - Pode ser utilizada para a classificação de assuntos;
7 - Modelo GUT em forma de matriz, considerando apenas os fatores Gravidade, Urgência, Tendência;
8 - Permite uma interpretação que pode contribuir para a tomada de decisão quanto a priorização do problema;
9 - Com a aplicação da matriz GUT em sua organização, com certeza as falhas e os problemas mal solucionados serão menores;
10 - Utilizamos a Matriz GUT em nosso dia a dia, na vida pessoal, afinal, também temos muitos problemas e as vezes nos desesperamos por não saber o que fazer primeiro. A Matriz GUT é uma ferramenta administrativa útil em diversos momentos.</v>
      </c>
      <c r="D43" s="92"/>
      <c r="E43" s="92"/>
      <c r="F43" s="98"/>
      <c r="G43" s="92"/>
      <c r="H43" s="92"/>
      <c r="I43" s="92"/>
    </row>
    <row r="44" spans="3:9" ht="21" customHeight="1" x14ac:dyDescent="0.25">
      <c r="C44" s="92"/>
      <c r="D44" s="92"/>
      <c r="E44" s="92"/>
      <c r="F44" s="98"/>
      <c r="G44" s="92"/>
      <c r="H44" s="92"/>
      <c r="I44" s="92"/>
    </row>
    <row r="45" spans="3:9" ht="21" customHeight="1" x14ac:dyDescent="0.25">
      <c r="C45" s="92"/>
      <c r="D45" s="92"/>
      <c r="E45" s="92"/>
      <c r="F45" s="98"/>
      <c r="G45" s="92"/>
      <c r="H45" s="92"/>
      <c r="I45" s="92"/>
    </row>
    <row r="46" spans="3:9" ht="21" customHeight="1" x14ac:dyDescent="0.25">
      <c r="C46" s="92"/>
      <c r="D46" s="92"/>
      <c r="E46" s="92"/>
      <c r="F46" s="98"/>
      <c r="G46" s="92"/>
      <c r="H46" s="92"/>
      <c r="I46" s="92"/>
    </row>
    <row r="47" spans="3:9" ht="21" customHeight="1" x14ac:dyDescent="0.25">
      <c r="C47" s="92"/>
      <c r="D47" s="92"/>
      <c r="E47" s="92"/>
      <c r="F47" s="98" t="str">
        <f>Ale!E27</f>
        <v>U - Urgência</v>
      </c>
      <c r="G47" s="92" t="str">
        <f>Ale!F27</f>
        <v>Representa o prazo, o tempo disponível ou necessário para resolver um determinado problema analisado. Quanto maior a urgência, menor será o tempo disponível para resolver esse problema. É recomendado que seja feita a seguinte pergunta: “A resolução deste problema pode esperar ou deve ser realizada imediatamente?”;</v>
      </c>
      <c r="H47" s="92"/>
      <c r="I47" s="92"/>
    </row>
    <row r="48" spans="3:9" ht="21" customHeight="1" x14ac:dyDescent="0.25">
      <c r="C48" s="92"/>
      <c r="D48" s="92"/>
      <c r="E48" s="92"/>
      <c r="F48" s="98"/>
      <c r="G48" s="92"/>
      <c r="H48" s="92"/>
      <c r="I48" s="92"/>
    </row>
    <row r="49" spans="3:9" ht="21" customHeight="1" x14ac:dyDescent="0.25">
      <c r="C49" s="92"/>
      <c r="D49" s="92"/>
      <c r="E49" s="92"/>
      <c r="F49" s="98"/>
      <c r="G49" s="92"/>
      <c r="H49" s="92"/>
      <c r="I49" s="92"/>
    </row>
    <row r="50" spans="3:9" ht="21" customHeight="1" x14ac:dyDescent="0.25">
      <c r="C50" s="92"/>
      <c r="D50" s="92"/>
      <c r="E50" s="92"/>
      <c r="F50" s="98"/>
      <c r="G50" s="92"/>
      <c r="H50" s="92"/>
      <c r="I50" s="92"/>
    </row>
    <row r="51" spans="3:9" ht="21" customHeight="1" x14ac:dyDescent="0.25">
      <c r="C51" s="92"/>
      <c r="D51" s="92"/>
      <c r="E51" s="92"/>
      <c r="F51" s="98"/>
      <c r="G51" s="92"/>
      <c r="H51" s="92"/>
      <c r="I51" s="92"/>
    </row>
    <row r="52" spans="3:9" ht="21" customHeight="1" x14ac:dyDescent="0.25">
      <c r="C52" s="92"/>
      <c r="D52" s="92"/>
      <c r="E52" s="92"/>
      <c r="F52" s="98"/>
      <c r="G52" s="92"/>
      <c r="H52" s="92"/>
      <c r="I52" s="92"/>
    </row>
    <row r="53" spans="3:9" ht="21" customHeight="1" x14ac:dyDescent="0.25">
      <c r="C53" s="92"/>
      <c r="D53" s="92"/>
      <c r="E53" s="92"/>
      <c r="F53" s="98" t="str">
        <f>Ale!E33</f>
        <v>T - Tendência</v>
      </c>
      <c r="G53" s="92" t="str">
        <f>Ale!F33</f>
        <v>Representa o potencial de crescimento do problema, a probabilidade do problema se tornar maior com o passar do tempo. É a avaliação da tendência de crescimento, redução ou desaparecimento do problema. Recomenda-se fazer a seguinte pergunta: “Se eu não resolver esse problema agora, ele vai piorar pouco a pouco ou vai piorar bruscamente?”.</v>
      </c>
      <c r="H53" s="92"/>
      <c r="I53" s="92"/>
    </row>
    <row r="54" spans="3:9" ht="21" customHeight="1" x14ac:dyDescent="0.25">
      <c r="C54" s="92"/>
      <c r="D54" s="92"/>
      <c r="E54" s="92"/>
      <c r="F54" s="98"/>
      <c r="G54" s="92"/>
      <c r="H54" s="92"/>
      <c r="I54" s="92"/>
    </row>
    <row r="55" spans="3:9" ht="21" customHeight="1" x14ac:dyDescent="0.25">
      <c r="C55" s="92"/>
      <c r="D55" s="92"/>
      <c r="E55" s="92"/>
      <c r="F55" s="98"/>
      <c r="G55" s="92"/>
      <c r="H55" s="92"/>
      <c r="I55" s="92"/>
    </row>
    <row r="56" spans="3:9" ht="21" customHeight="1" x14ac:dyDescent="0.25">
      <c r="C56" s="92"/>
      <c r="D56" s="92"/>
      <c r="E56" s="92"/>
      <c r="F56" s="98"/>
      <c r="G56" s="92"/>
      <c r="H56" s="92"/>
      <c r="I56" s="92"/>
    </row>
    <row r="57" spans="3:9" ht="21" customHeight="1" x14ac:dyDescent="0.25">
      <c r="C57" s="92"/>
      <c r="D57" s="92"/>
      <c r="E57" s="92"/>
      <c r="F57" s="98"/>
      <c r="G57" s="92"/>
      <c r="H57" s="92"/>
      <c r="I57" s="92"/>
    </row>
    <row r="58" spans="3:9" ht="21" customHeight="1" x14ac:dyDescent="0.25">
      <c r="C58" s="92"/>
      <c r="D58" s="92"/>
      <c r="E58" s="92"/>
      <c r="F58" s="98"/>
      <c r="G58" s="92"/>
      <c r="H58" s="92"/>
      <c r="I58" s="92"/>
    </row>
    <row r="60" spans="3:9" ht="23.25" x14ac:dyDescent="0.25">
      <c r="C60" s="47" t="s">
        <v>34</v>
      </c>
    </row>
  </sheetData>
  <sheetProtection password="9084" sheet="1" objects="1" scenarios="1"/>
  <mergeCells count="36">
    <mergeCell ref="C8:I8"/>
    <mergeCell ref="C9:I9"/>
    <mergeCell ref="C6:I7"/>
    <mergeCell ref="C41:E42"/>
    <mergeCell ref="C43:E58"/>
    <mergeCell ref="F38:I38"/>
    <mergeCell ref="F39:I39"/>
    <mergeCell ref="C31:C32"/>
    <mergeCell ref="D31:D32"/>
    <mergeCell ref="F34:I34"/>
    <mergeCell ref="F35:I35"/>
    <mergeCell ref="F53:F58"/>
    <mergeCell ref="F47:F52"/>
    <mergeCell ref="F41:F46"/>
    <mergeCell ref="G41:I46"/>
    <mergeCell ref="G47:I52"/>
    <mergeCell ref="G53:I58"/>
    <mergeCell ref="C13:C14"/>
    <mergeCell ref="D13:D14"/>
    <mergeCell ref="E15:I15"/>
    <mergeCell ref="E16:I16"/>
    <mergeCell ref="F36:I36"/>
    <mergeCell ref="F37:I37"/>
    <mergeCell ref="C10:I10"/>
    <mergeCell ref="C11:I11"/>
    <mergeCell ref="C27:D30"/>
    <mergeCell ref="E27:I30"/>
    <mergeCell ref="E18:I18"/>
    <mergeCell ref="E19:I19"/>
    <mergeCell ref="E20:I20"/>
    <mergeCell ref="E21:I21"/>
    <mergeCell ref="E22:I22"/>
    <mergeCell ref="E23:I23"/>
    <mergeCell ref="E17:I17"/>
    <mergeCell ref="E24:I24"/>
    <mergeCell ref="E13:I14"/>
  </mergeCells>
  <conditionalFormatting sqref="C27:I30">
    <cfRule type="expression" dxfId="4" priority="1">
      <formula>$E$27=$F$39</formula>
    </cfRule>
    <cfRule type="expression" dxfId="3" priority="2">
      <formula>$E$27=$F$38</formula>
    </cfRule>
    <cfRule type="expression" dxfId="2" priority="3">
      <formula>$E$27=$F$37</formula>
    </cfRule>
    <cfRule type="expression" dxfId="1" priority="4">
      <formula>$E$27=$F$36</formula>
    </cfRule>
    <cfRule type="expression" dxfId="0" priority="5">
      <formula>$E$27=$F$35</formula>
    </cfRule>
  </conditionalFormatting>
  <printOptions horizontalCentered="1"/>
  <pageMargins left="0.25" right="0.25" top="0.75" bottom="0.75" header="0.3" footer="0.3"/>
  <pageSetup paperSize="9" scale="86" orientation="portrait" horizontalDpi="4294967293" r:id="rId1"/>
  <rowBreaks count="2" manualBreakCount="2">
    <brk id="11" min="2" max="8" man="1"/>
    <brk id="39" min="2" max="8" man="1"/>
  </rowBreaks>
  <colBreaks count="1" manualBreakCount="1">
    <brk id="9" min="5" max="8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"/>
  <sheetViews>
    <sheetView showGridLines="0" zoomScaleNormal="100" workbookViewId="0"/>
  </sheetViews>
  <sheetFormatPr defaultColWidth="9" defaultRowHeight="15" x14ac:dyDescent="0.25"/>
  <cols>
    <col min="1" max="1" width="1.625" style="18" customWidth="1"/>
    <col min="2" max="2" width="22.75" style="30" customWidth="1"/>
    <col min="3" max="3" width="4.625" style="30" customWidth="1"/>
    <col min="4" max="4" width="22.75" style="30" customWidth="1"/>
    <col min="5" max="5" width="4.625" style="30" customWidth="1"/>
    <col min="6" max="6" width="22.75" style="30" customWidth="1"/>
    <col min="7" max="7" width="4.625" style="30" customWidth="1"/>
    <col min="8" max="8" width="22.75" style="30" customWidth="1"/>
    <col min="9" max="9" width="4.625" style="30" customWidth="1"/>
    <col min="10" max="10" width="22.75" style="30" customWidth="1"/>
    <col min="11" max="11" width="4.625" style="30" customWidth="1"/>
    <col min="12" max="12" width="22.75" style="30" customWidth="1"/>
    <col min="13" max="25" width="9" style="30" customWidth="1"/>
    <col min="26" max="16384" width="9" style="30"/>
  </cols>
  <sheetData>
    <row r="1" spans="2:31" s="9" customFormat="1" ht="30" customHeight="1" x14ac:dyDescent="0.25"/>
    <row r="2" spans="2:31" s="12" customFormat="1" ht="24.95" customHeight="1" x14ac:dyDescent="0.25"/>
    <row r="3" spans="2:31" s="15" customFormat="1" ht="5.0999999999999996" customHeight="1" x14ac:dyDescent="0.25"/>
    <row r="4" spans="2:31" s="18" customFormat="1" ht="15" customHeight="1" x14ac:dyDescent="0.25">
      <c r="B4" s="59" t="s">
        <v>93</v>
      </c>
      <c r="C4" s="59"/>
      <c r="D4" s="60" t="s">
        <v>81</v>
      </c>
      <c r="E4" s="61"/>
      <c r="F4" s="60" t="s">
        <v>80</v>
      </c>
      <c r="G4" s="61"/>
      <c r="H4" s="62" t="s">
        <v>79</v>
      </c>
      <c r="I4" s="61"/>
      <c r="J4" s="62" t="s">
        <v>78</v>
      </c>
      <c r="K4" s="61"/>
      <c r="L4" s="62" t="s">
        <v>82</v>
      </c>
      <c r="M4" s="20"/>
      <c r="N4" s="20"/>
    </row>
    <row r="5" spans="2:31" s="18" customFormat="1" ht="28.5" x14ac:dyDescent="0.25">
      <c r="B5" s="63">
        <f>IFERROR(COUNTA(Pro!$C$7:$C$56),0)</f>
        <v>2</v>
      </c>
      <c r="C5" s="64"/>
      <c r="D5" s="63">
        <f>Pro!$AD$7</f>
        <v>1</v>
      </c>
      <c r="E5" s="64"/>
      <c r="F5" s="65">
        <f>Pro!$AD$8</f>
        <v>0</v>
      </c>
      <c r="G5" s="66"/>
      <c r="H5" s="65">
        <f>Pro!$AD$9</f>
        <v>1</v>
      </c>
      <c r="I5" s="66"/>
      <c r="J5" s="65">
        <f>Pro!$AD$10</f>
        <v>0</v>
      </c>
      <c r="K5" s="66"/>
      <c r="L5" s="65">
        <f>Pro!$AD$11</f>
        <v>0</v>
      </c>
      <c r="M5" s="67"/>
      <c r="N5" s="67"/>
    </row>
    <row r="6" spans="2:31" s="18" customFormat="1" x14ac:dyDescent="0.25">
      <c r="Z6" s="22"/>
      <c r="AA6" s="22"/>
      <c r="AB6" s="22"/>
      <c r="AC6" s="22"/>
      <c r="AD6" s="22"/>
      <c r="AE6" s="22"/>
    </row>
    <row r="7" spans="2:31" x14ac:dyDescent="0.25">
      <c r="Z7" s="28"/>
      <c r="AA7" s="28"/>
      <c r="AB7" s="5" t="s">
        <v>7</v>
      </c>
      <c r="AC7" s="5" t="s">
        <v>8</v>
      </c>
      <c r="AD7" s="5" t="s">
        <v>9</v>
      </c>
      <c r="AE7" s="28"/>
    </row>
    <row r="8" spans="2:31" x14ac:dyDescent="0.25">
      <c r="Z8" s="28">
        <v>1</v>
      </c>
      <c r="AA8" s="28" t="s">
        <v>11</v>
      </c>
      <c r="AB8" s="28">
        <f>IFERROR(COUNTIFS(Pro!$L$7:$L$56,"&gt;="&amp;$Z8,Pro!$L$7:$L$56,"&lt;"&amp;$Z9),0)</f>
        <v>0</v>
      </c>
      <c r="AC8" s="28">
        <f>IFERROR(COUNTIFS(Pro!$M$7:$M$56,"&gt;="&amp;$Z8,Pro!$M$7:$M$56,"&lt;"&amp;$Z9),0)</f>
        <v>0</v>
      </c>
      <c r="AD8" s="28">
        <f>IFERROR(COUNTIFS(Pro!$N$7:$N$56,"&gt;="&amp;$Z8,Pro!$N$7:$N$56,"&lt;"&amp;$Z9),0)</f>
        <v>0</v>
      </c>
      <c r="AE8" s="28"/>
    </row>
    <row r="9" spans="2:31" x14ac:dyDescent="0.25">
      <c r="Z9" s="28">
        <v>2</v>
      </c>
      <c r="AA9" s="28" t="s">
        <v>10</v>
      </c>
      <c r="AB9" s="28">
        <f>IFERROR(COUNTIFS(Pro!$L$7:$L$56,"&gt;="&amp;$Z9,Pro!$L$7:$L$56,"&lt;"&amp;$Z10),0)</f>
        <v>0</v>
      </c>
      <c r="AC9" s="28">
        <f>IFERROR(COUNTIFS(Pro!$M$7:$M$56,"&gt;="&amp;$Z9,Pro!$M$7:$M$56,"&lt;"&amp;$Z10),0)</f>
        <v>0</v>
      </c>
      <c r="AD9" s="28">
        <f>IFERROR(COUNTIFS(Pro!$N$7:$N$56,"&gt;="&amp;$Z9,Pro!$N$7:$N$56,"&lt;"&amp;$Z10),0)</f>
        <v>0</v>
      </c>
      <c r="AE9" s="28"/>
    </row>
    <row r="10" spans="2:31" x14ac:dyDescent="0.25">
      <c r="Z10" s="28">
        <v>3</v>
      </c>
      <c r="AA10" s="28" t="s">
        <v>12</v>
      </c>
      <c r="AB10" s="28">
        <f>IFERROR(COUNTIFS(Pro!$L$7:$L$56,"&gt;="&amp;$Z10,Pro!$L$7:$L$56,"&lt;"&amp;$Z11),0)</f>
        <v>0</v>
      </c>
      <c r="AC10" s="28">
        <f>IFERROR(COUNTIFS(Pro!$M$7:$M$56,"&gt;="&amp;$Z10,Pro!$M$7:$M$56,"&lt;"&amp;$Z11),0)</f>
        <v>0</v>
      </c>
      <c r="AD10" s="28">
        <f>IFERROR(COUNTIFS(Pro!$N$7:$N$56,"&gt;="&amp;$Z10,Pro!$N$7:$N$56,"&lt;"&amp;$Z11),0)</f>
        <v>0</v>
      </c>
      <c r="AE10" s="28"/>
    </row>
    <row r="11" spans="2:31" x14ac:dyDescent="0.25">
      <c r="Z11" s="28">
        <v>4</v>
      </c>
      <c r="AA11" s="28" t="s">
        <v>13</v>
      </c>
      <c r="AB11" s="28">
        <f>IFERROR(COUNTIFS(Pro!$L$7:$L$56,"&gt;="&amp;$Z11,Pro!$L$7:$L$56,"&lt;"&amp;$Z12),0)</f>
        <v>1</v>
      </c>
      <c r="AC11" s="28">
        <f>IFERROR(COUNTIFS(Pro!$M$7:$M$56,"&gt;="&amp;$Z11,Pro!$M$7:$M$56,"&lt;"&amp;$Z12),0)</f>
        <v>1</v>
      </c>
      <c r="AD11" s="28">
        <f>IFERROR(COUNTIFS(Pro!$N$7:$N$56,"&gt;="&amp;$Z11,Pro!$N$7:$N$56,"&lt;"&amp;$Z12),0)</f>
        <v>1</v>
      </c>
      <c r="AE11" s="28"/>
    </row>
    <row r="12" spans="2:31" x14ac:dyDescent="0.25">
      <c r="Z12" s="28">
        <v>5</v>
      </c>
      <c r="AA12" s="22" t="s">
        <v>14</v>
      </c>
      <c r="AB12" s="28">
        <f>IFERROR(COUNTIFS(Pro!$L$7:$L$56,"&gt;="&amp;$Z12,Pro!$L$7:$L$56,"&lt;"&amp;$Z13),0)</f>
        <v>1</v>
      </c>
      <c r="AC12" s="28">
        <f>IFERROR(COUNTIFS(Pro!$M$7:$M$56,"&gt;="&amp;$Z12,Pro!$M$7:$M$56,"&lt;"&amp;$Z13),0)</f>
        <v>1</v>
      </c>
      <c r="AD12" s="28">
        <f>IFERROR(COUNTIFS(Pro!$N$7:$N$56,"&gt;="&amp;$Z12,Pro!$N$7:$N$56,"&lt;"&amp;$Z13),0)</f>
        <v>1</v>
      </c>
      <c r="AE12" s="28"/>
    </row>
    <row r="13" spans="2:31" x14ac:dyDescent="0.25">
      <c r="Z13" s="22">
        <v>6</v>
      </c>
      <c r="AA13" s="22"/>
      <c r="AB13" s="22"/>
      <c r="AC13" s="22"/>
      <c r="AD13" s="22"/>
      <c r="AE13" s="28"/>
    </row>
    <row r="14" spans="2:31" s="18" customFormat="1" x14ac:dyDescent="0.25"/>
    <row r="15" spans="2:31" s="18" customFormat="1" x14ac:dyDescent="0.25"/>
  </sheetData>
  <sheetProtection password="9084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&amp;CMatriz GUT</oddHeader>
    <oddFooter>&amp;LImpresso em &amp;D as &amp;T&amp;RPágina &amp;P de &amp;N</oddFooter>
  </headerFooter>
  <colBreaks count="1" manualBreakCount="1">
    <brk id="12" min="3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Ini</vt:lpstr>
      <vt:lpstr>Duv</vt:lpstr>
      <vt:lpstr>Sug</vt:lpstr>
      <vt:lpstr>Sou</vt:lpstr>
      <vt:lpstr>Pro</vt:lpstr>
      <vt:lpstr>Ran</vt:lpstr>
      <vt:lpstr>Ale</vt:lpstr>
      <vt:lpstr>Rel</vt:lpstr>
      <vt:lpstr>Das</vt:lpstr>
      <vt:lpstr>Ale!Area_de_impressao</vt:lpstr>
      <vt:lpstr>Das!Area_de_impressao</vt:lpstr>
      <vt:lpstr>Rel!Area_de_impressao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SOUZA</dc:creator>
  <cp:lastModifiedBy>Flavio Dias de Souza</cp:lastModifiedBy>
  <cp:lastPrinted>2022-12-25T08:33:07Z</cp:lastPrinted>
  <dcterms:created xsi:type="dcterms:W3CDTF">2015-09-28T19:07:50Z</dcterms:created>
  <dcterms:modified xsi:type="dcterms:W3CDTF">2022-12-26T16:33:26Z</dcterms:modified>
</cp:coreProperties>
</file>