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1.xml" ContentType="application/vnd.openxmlformats-officedocument.spreadsheetml.tab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tables/table2.xml" ContentType="application/vnd.openxmlformats-officedocument.spreadsheetml.table+xml"/>
  <Override PartName="/xl/drawings/drawing10.xml" ContentType="application/vnd.openxmlformats-officedocument.drawing+xml"/>
  <Override PartName="/xl/tables/table3.xml" ContentType="application/vnd.openxmlformats-officedocument.spreadsheetml.tab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3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17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7500" tabRatio="0"/>
  </bookViews>
  <sheets>
    <sheet name="Ini" sheetId="1" r:id="rId1"/>
    <sheet name="Duv" sheetId="2" r:id="rId2"/>
    <sheet name="Sug" sheetId="3" r:id="rId3"/>
    <sheet name="Sou" sheetId="4" r:id="rId4"/>
    <sheet name="CadEmp" sheetId="5" r:id="rId5"/>
    <sheet name="CadSet" sheetId="6" r:id="rId6"/>
    <sheet name="CadCar" sheetId="7" r:id="rId7"/>
    <sheet name="CadTur" sheetId="8" r:id="rId8"/>
    <sheet name="CadFun" sheetId="9" r:id="rId9"/>
    <sheet name="Lan" sheetId="10" r:id="rId10"/>
    <sheet name="Res" sheetId="13" r:id="rId11"/>
    <sheet name="Gra" sheetId="14" r:id="rId12"/>
    <sheet name="ResInd" sheetId="18" r:id="rId13"/>
    <sheet name="AbsEmp" sheetId="12" r:id="rId14"/>
    <sheet name="FreFun" sheetId="11" r:id="rId15"/>
    <sheet name="Rel" sheetId="15" r:id="rId16"/>
    <sheet name="Das" sheetId="16" r:id="rId17"/>
    <sheet name="Aux" sheetId="17" r:id="rId18"/>
  </sheets>
  <definedNames>
    <definedName name="__xlcn.WorksheetConnection_ProC5H561" hidden="1">#REF!</definedName>
    <definedName name="_xlnm.Print_Area" localSheetId="13">AbsEmp!$B$9:$H$46</definedName>
    <definedName name="_xlnm.Print_Area" localSheetId="8">tbFuncionarios[[Id]:[Status]]</definedName>
    <definedName name="_xlnm.Print_Area" localSheetId="16">Das!$B$4:$J$31</definedName>
    <definedName name="_xlnm.Print_Area" localSheetId="14">FreFun!$B$9:$I$44</definedName>
    <definedName name="_xlnm.Print_Area" localSheetId="11">Gra!$B$6:$S$192</definedName>
    <definedName name="_xlnm.Print_Area" localSheetId="9">tbLancamentos[]</definedName>
    <definedName name="_xlnm.Print_Area" localSheetId="15">Rel!$B$6:$O$248</definedName>
    <definedName name="_xlnm.Print_Area" localSheetId="12">ResInd!$B$6:$O$82</definedName>
    <definedName name="ListaSetores">tbSetores[Setor]</definedName>
    <definedName name="_xlnm.Print_Titles" localSheetId="8">CadFun!$6:$6</definedName>
    <definedName name="_xlnm.Print_Titles" localSheetId="9">Lan!$6:$6</definedName>
  </definedNames>
  <calcPr calcId="145621"/>
</workbook>
</file>

<file path=xl/calcChain.xml><?xml version="1.0" encoding="utf-8"?>
<calcChain xmlns="http://schemas.openxmlformats.org/spreadsheetml/2006/main">
  <c r="B696" i="10" l="1"/>
  <c r="F696" i="10"/>
  <c r="G696" i="10"/>
  <c r="H696" i="10"/>
  <c r="I696" i="10"/>
  <c r="J696" i="10"/>
  <c r="K696" i="10"/>
  <c r="N696" i="10"/>
  <c r="B695" i="10"/>
  <c r="F695" i="10"/>
  <c r="G695" i="10"/>
  <c r="H695" i="10"/>
  <c r="I695" i="10"/>
  <c r="J695" i="10"/>
  <c r="K695" i="10"/>
  <c r="N695" i="10"/>
  <c r="B692" i="10"/>
  <c r="B693" i="10"/>
  <c r="B694" i="10"/>
  <c r="F692" i="10"/>
  <c r="F693" i="10"/>
  <c r="F694" i="10"/>
  <c r="G692" i="10"/>
  <c r="G693" i="10"/>
  <c r="G694" i="10"/>
  <c r="H692" i="10"/>
  <c r="H693" i="10"/>
  <c r="H694" i="10"/>
  <c r="I692" i="10"/>
  <c r="I693" i="10"/>
  <c r="I694" i="10"/>
  <c r="J692" i="10"/>
  <c r="J693" i="10"/>
  <c r="J694" i="10"/>
  <c r="K692" i="10"/>
  <c r="K693" i="10"/>
  <c r="K694" i="10"/>
  <c r="N692" i="10"/>
  <c r="N693" i="10"/>
  <c r="N694" i="10"/>
  <c r="B35" i="9"/>
  <c r="K35" i="9"/>
  <c r="L35" i="9"/>
  <c r="M35" i="9"/>
  <c r="B34" i="9"/>
  <c r="K34" i="9"/>
  <c r="L34" i="9"/>
  <c r="M34" i="9"/>
  <c r="B33" i="9"/>
  <c r="K33" i="9"/>
  <c r="L33" i="9"/>
  <c r="M33" i="9"/>
  <c r="B32" i="9"/>
  <c r="K32" i="9"/>
  <c r="L32" i="9"/>
  <c r="M32" i="9"/>
  <c r="B31" i="9"/>
  <c r="K31" i="9"/>
  <c r="L31" i="9"/>
  <c r="M31" i="9"/>
  <c r="B123" i="6"/>
  <c r="D123" i="6"/>
  <c r="E123" i="6"/>
  <c r="F123" i="6"/>
  <c r="B122" i="6"/>
  <c r="D122" i="6"/>
  <c r="E122" i="6"/>
  <c r="F122" i="6"/>
  <c r="H45" i="12" l="1"/>
  <c r="G45" i="12"/>
  <c r="F45" i="12"/>
  <c r="E45" i="12"/>
  <c r="D45" i="12"/>
  <c r="F7" i="12"/>
  <c r="G7" i="12" s="1"/>
  <c r="C46" i="12" s="1"/>
  <c r="E10" i="12"/>
  <c r="C10" i="12"/>
  <c r="B10" i="12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1" i="10"/>
  <c r="F122" i="10"/>
  <c r="F123" i="10"/>
  <c r="F124" i="10"/>
  <c r="F125" i="10"/>
  <c r="F126" i="10"/>
  <c r="F127" i="10"/>
  <c r="F128" i="10"/>
  <c r="F129" i="10"/>
  <c r="F130" i="10"/>
  <c r="F131" i="10"/>
  <c r="F132" i="10"/>
  <c r="F133" i="10"/>
  <c r="F134" i="10"/>
  <c r="F135" i="10"/>
  <c r="F136" i="10"/>
  <c r="F137" i="10"/>
  <c r="F138" i="10"/>
  <c r="F139" i="10"/>
  <c r="F140" i="10"/>
  <c r="F141" i="10"/>
  <c r="F142" i="10"/>
  <c r="F143" i="10"/>
  <c r="F144" i="10"/>
  <c r="F145" i="10"/>
  <c r="F146" i="10"/>
  <c r="F147" i="10"/>
  <c r="F148" i="10"/>
  <c r="F149" i="10"/>
  <c r="F150" i="10"/>
  <c r="F151" i="10"/>
  <c r="F152" i="10"/>
  <c r="F153" i="10"/>
  <c r="F154" i="10"/>
  <c r="F155" i="10"/>
  <c r="F156" i="10"/>
  <c r="F157" i="10"/>
  <c r="F158" i="10"/>
  <c r="F159" i="10"/>
  <c r="F160" i="10"/>
  <c r="F161" i="10"/>
  <c r="F162" i="10"/>
  <c r="F163" i="10"/>
  <c r="F164" i="10"/>
  <c r="F165" i="10"/>
  <c r="F166" i="10"/>
  <c r="F167" i="10"/>
  <c r="F168" i="10"/>
  <c r="F169" i="10"/>
  <c r="F170" i="10"/>
  <c r="F171" i="10"/>
  <c r="F172" i="10"/>
  <c r="F173" i="10"/>
  <c r="F174" i="10"/>
  <c r="F175" i="10"/>
  <c r="F176" i="10"/>
  <c r="F177" i="10"/>
  <c r="F178" i="10"/>
  <c r="F179" i="10"/>
  <c r="F180" i="10"/>
  <c r="F181" i="10"/>
  <c r="F182" i="10"/>
  <c r="F183" i="10"/>
  <c r="F184" i="10"/>
  <c r="F185" i="10"/>
  <c r="F186" i="10"/>
  <c r="F187" i="10"/>
  <c r="F188" i="10"/>
  <c r="F189" i="10"/>
  <c r="F190" i="10"/>
  <c r="F191" i="10"/>
  <c r="F192" i="10"/>
  <c r="F193" i="10"/>
  <c r="F194" i="10"/>
  <c r="F195" i="10"/>
  <c r="F196" i="10"/>
  <c r="F197" i="10"/>
  <c r="F198" i="10"/>
  <c r="F199" i="10"/>
  <c r="F200" i="10"/>
  <c r="F201" i="10"/>
  <c r="F202" i="10"/>
  <c r="F203" i="10"/>
  <c r="F204" i="10"/>
  <c r="F205" i="10"/>
  <c r="F206" i="10"/>
  <c r="F207" i="10"/>
  <c r="F208" i="10"/>
  <c r="F209" i="10"/>
  <c r="F210" i="10"/>
  <c r="F211" i="10"/>
  <c r="F212" i="10"/>
  <c r="F213" i="10"/>
  <c r="F214" i="10"/>
  <c r="F215" i="10"/>
  <c r="F216" i="10"/>
  <c r="F217" i="10"/>
  <c r="F218" i="10"/>
  <c r="F219" i="10"/>
  <c r="F220" i="10"/>
  <c r="F221" i="10"/>
  <c r="F222" i="10"/>
  <c r="F223" i="10"/>
  <c r="F224" i="10"/>
  <c r="F225" i="10"/>
  <c r="F226" i="10"/>
  <c r="F227" i="10"/>
  <c r="F228" i="10"/>
  <c r="F229" i="10"/>
  <c r="F230" i="10"/>
  <c r="F231" i="10"/>
  <c r="F232" i="10"/>
  <c r="F233" i="10"/>
  <c r="F234" i="10"/>
  <c r="F235" i="10"/>
  <c r="F236" i="10"/>
  <c r="F237" i="10"/>
  <c r="F238" i="10"/>
  <c r="F239" i="10"/>
  <c r="F240" i="10"/>
  <c r="F241" i="10"/>
  <c r="F242" i="10"/>
  <c r="F243" i="10"/>
  <c r="F244" i="10"/>
  <c r="F245" i="10"/>
  <c r="F246" i="10"/>
  <c r="F247" i="10"/>
  <c r="F248" i="10"/>
  <c r="F249" i="10"/>
  <c r="F250" i="10"/>
  <c r="F251" i="10"/>
  <c r="F252" i="10"/>
  <c r="F253" i="10"/>
  <c r="F254" i="10"/>
  <c r="F255" i="10"/>
  <c r="F256" i="10"/>
  <c r="F257" i="10"/>
  <c r="F258" i="10"/>
  <c r="F259" i="10"/>
  <c r="F260" i="10"/>
  <c r="F261" i="10"/>
  <c r="F262" i="10"/>
  <c r="F263" i="10"/>
  <c r="F264" i="10"/>
  <c r="F265" i="10"/>
  <c r="F266" i="10"/>
  <c r="F267" i="10"/>
  <c r="F268" i="10"/>
  <c r="F269" i="10"/>
  <c r="F270" i="10"/>
  <c r="F271" i="10"/>
  <c r="F272" i="10"/>
  <c r="F273" i="10"/>
  <c r="F274" i="10"/>
  <c r="F275" i="10"/>
  <c r="F276" i="10"/>
  <c r="F277" i="10"/>
  <c r="F278" i="10"/>
  <c r="F279" i="10"/>
  <c r="F280" i="10"/>
  <c r="F281" i="10"/>
  <c r="F282" i="10"/>
  <c r="F283" i="10"/>
  <c r="F284" i="10"/>
  <c r="F285" i="10"/>
  <c r="F286" i="10"/>
  <c r="F287" i="10"/>
  <c r="F288" i="10"/>
  <c r="F289" i="10"/>
  <c r="F290" i="10"/>
  <c r="F291" i="10"/>
  <c r="F292" i="10"/>
  <c r="F293" i="10"/>
  <c r="F294" i="10"/>
  <c r="F295" i="10"/>
  <c r="F296" i="10"/>
  <c r="F297" i="10"/>
  <c r="F298" i="10"/>
  <c r="F299" i="10"/>
  <c r="F300" i="10"/>
  <c r="F301" i="10"/>
  <c r="F302" i="10"/>
  <c r="F303" i="10"/>
  <c r="F304" i="10"/>
  <c r="F305" i="10"/>
  <c r="F306" i="10"/>
  <c r="F307" i="10"/>
  <c r="F308" i="10"/>
  <c r="F309" i="10"/>
  <c r="F310" i="10"/>
  <c r="F311" i="10"/>
  <c r="F312" i="10"/>
  <c r="F313" i="10"/>
  <c r="F314" i="10"/>
  <c r="F315" i="10"/>
  <c r="F316" i="10"/>
  <c r="F317" i="10"/>
  <c r="F318" i="10"/>
  <c r="F319" i="10"/>
  <c r="F320" i="10"/>
  <c r="F321" i="10"/>
  <c r="F322" i="10"/>
  <c r="F323" i="10"/>
  <c r="F324" i="10"/>
  <c r="F325" i="10"/>
  <c r="F326" i="10"/>
  <c r="F327" i="10"/>
  <c r="F328" i="10"/>
  <c r="F329" i="10"/>
  <c r="F330" i="10"/>
  <c r="F331" i="10"/>
  <c r="F332" i="10"/>
  <c r="F333" i="10"/>
  <c r="F334" i="10"/>
  <c r="F335" i="10"/>
  <c r="F336" i="10"/>
  <c r="F337" i="10"/>
  <c r="F338" i="10"/>
  <c r="F339" i="10"/>
  <c r="F340" i="10"/>
  <c r="F341" i="10"/>
  <c r="F342" i="10"/>
  <c r="F343" i="10"/>
  <c r="F344" i="10"/>
  <c r="F345" i="10"/>
  <c r="F346" i="10"/>
  <c r="F347" i="10"/>
  <c r="F348" i="10"/>
  <c r="F349" i="10"/>
  <c r="F350" i="10"/>
  <c r="F351" i="10"/>
  <c r="F352" i="10"/>
  <c r="F353" i="10"/>
  <c r="F354" i="10"/>
  <c r="F355" i="10"/>
  <c r="F356" i="10"/>
  <c r="F357" i="10"/>
  <c r="F358" i="10"/>
  <c r="F359" i="10"/>
  <c r="F360" i="10"/>
  <c r="F361" i="10"/>
  <c r="F362" i="10"/>
  <c r="F363" i="10"/>
  <c r="F364" i="10"/>
  <c r="F365" i="10"/>
  <c r="F366" i="10"/>
  <c r="F367" i="10"/>
  <c r="F368" i="10"/>
  <c r="F369" i="10"/>
  <c r="F370" i="10"/>
  <c r="F371" i="10"/>
  <c r="F372" i="10"/>
  <c r="F373" i="10"/>
  <c r="F374" i="10"/>
  <c r="F375" i="10"/>
  <c r="F376" i="10"/>
  <c r="F377" i="10"/>
  <c r="F378" i="10"/>
  <c r="F379" i="10"/>
  <c r="F380" i="10"/>
  <c r="F381" i="10"/>
  <c r="F382" i="10"/>
  <c r="F383" i="10"/>
  <c r="F384" i="10"/>
  <c r="F385" i="10"/>
  <c r="F386" i="10"/>
  <c r="F387" i="10"/>
  <c r="F388" i="10"/>
  <c r="F389" i="10"/>
  <c r="F390" i="10"/>
  <c r="F391" i="10"/>
  <c r="F392" i="10"/>
  <c r="F393" i="10"/>
  <c r="F394" i="10"/>
  <c r="F395" i="10"/>
  <c r="F396" i="10"/>
  <c r="F397" i="10"/>
  <c r="F398" i="10"/>
  <c r="F399" i="10"/>
  <c r="F400" i="10"/>
  <c r="F401" i="10"/>
  <c r="F402" i="10"/>
  <c r="F403" i="10"/>
  <c r="F404" i="10"/>
  <c r="F405" i="10"/>
  <c r="F406" i="10"/>
  <c r="F407" i="10"/>
  <c r="F408" i="10"/>
  <c r="F409" i="10"/>
  <c r="F410" i="10"/>
  <c r="F411" i="10"/>
  <c r="F412" i="10"/>
  <c r="F413" i="10"/>
  <c r="F414" i="10"/>
  <c r="F415" i="10"/>
  <c r="F416" i="10"/>
  <c r="F417" i="10"/>
  <c r="F418" i="10"/>
  <c r="F419" i="10"/>
  <c r="F420" i="10"/>
  <c r="F421" i="10"/>
  <c r="F422" i="10"/>
  <c r="F423" i="10"/>
  <c r="F424" i="10"/>
  <c r="F425" i="10"/>
  <c r="F426" i="10"/>
  <c r="F427" i="10"/>
  <c r="F428" i="10"/>
  <c r="F429" i="10"/>
  <c r="F430" i="10"/>
  <c r="F431" i="10"/>
  <c r="F432" i="10"/>
  <c r="F433" i="10"/>
  <c r="F434" i="10"/>
  <c r="F435" i="10"/>
  <c r="F436" i="10"/>
  <c r="F437" i="10"/>
  <c r="F438" i="10"/>
  <c r="F439" i="10"/>
  <c r="F440" i="10"/>
  <c r="F441" i="10"/>
  <c r="F442" i="10"/>
  <c r="F443" i="10"/>
  <c r="F444" i="10"/>
  <c r="F445" i="10"/>
  <c r="F446" i="10"/>
  <c r="F447" i="10"/>
  <c r="F448" i="10"/>
  <c r="F449" i="10"/>
  <c r="F450" i="10"/>
  <c r="F451" i="10"/>
  <c r="F452" i="10"/>
  <c r="F453" i="10"/>
  <c r="F454" i="10"/>
  <c r="F455" i="10"/>
  <c r="F456" i="10"/>
  <c r="F457" i="10"/>
  <c r="F458" i="10"/>
  <c r="F459" i="10"/>
  <c r="F460" i="10"/>
  <c r="F461" i="10"/>
  <c r="F462" i="10"/>
  <c r="F463" i="10"/>
  <c r="F464" i="10"/>
  <c r="F465" i="10"/>
  <c r="F466" i="10"/>
  <c r="F467" i="10"/>
  <c r="F468" i="10"/>
  <c r="F469" i="10"/>
  <c r="F470" i="10"/>
  <c r="F471" i="10"/>
  <c r="F472" i="10"/>
  <c r="F473" i="10"/>
  <c r="F474" i="10"/>
  <c r="F475" i="10"/>
  <c r="F476" i="10"/>
  <c r="F477" i="10"/>
  <c r="F478" i="10"/>
  <c r="F479" i="10"/>
  <c r="F480" i="10"/>
  <c r="F481" i="10"/>
  <c r="F482" i="10"/>
  <c r="F483" i="10"/>
  <c r="F484" i="10"/>
  <c r="F485" i="10"/>
  <c r="F486" i="10"/>
  <c r="F487" i="10"/>
  <c r="F488" i="10"/>
  <c r="F489" i="10"/>
  <c r="F490" i="10"/>
  <c r="F491" i="10"/>
  <c r="F492" i="10"/>
  <c r="F493" i="10"/>
  <c r="F494" i="10"/>
  <c r="F495" i="10"/>
  <c r="F496" i="10"/>
  <c r="F497" i="10"/>
  <c r="F498" i="10"/>
  <c r="F499" i="10"/>
  <c r="F500" i="10"/>
  <c r="F501" i="10"/>
  <c r="F502" i="10"/>
  <c r="F503" i="10"/>
  <c r="F504" i="10"/>
  <c r="F505" i="10"/>
  <c r="F506" i="10"/>
  <c r="F507" i="10"/>
  <c r="F508" i="10"/>
  <c r="F509" i="10"/>
  <c r="F510" i="10"/>
  <c r="F511" i="10"/>
  <c r="F512" i="10"/>
  <c r="F513" i="10"/>
  <c r="F514" i="10"/>
  <c r="F515" i="10"/>
  <c r="F516" i="10"/>
  <c r="F517" i="10"/>
  <c r="F518" i="10"/>
  <c r="F519" i="10"/>
  <c r="F520" i="10"/>
  <c r="F521" i="10"/>
  <c r="F522" i="10"/>
  <c r="F523" i="10"/>
  <c r="F524" i="10"/>
  <c r="F525" i="10"/>
  <c r="F526" i="10"/>
  <c r="F527" i="10"/>
  <c r="F528" i="10"/>
  <c r="F529" i="10"/>
  <c r="F530" i="10"/>
  <c r="F531" i="10"/>
  <c r="F532" i="10"/>
  <c r="F533" i="10"/>
  <c r="F534" i="10"/>
  <c r="F535" i="10"/>
  <c r="F536" i="10"/>
  <c r="F537" i="10"/>
  <c r="F538" i="10"/>
  <c r="F539" i="10"/>
  <c r="F540" i="10"/>
  <c r="F541" i="10"/>
  <c r="F542" i="10"/>
  <c r="F543" i="10"/>
  <c r="F544" i="10"/>
  <c r="F545" i="10"/>
  <c r="F546" i="10"/>
  <c r="F547" i="10"/>
  <c r="F548" i="10"/>
  <c r="F549" i="10"/>
  <c r="F550" i="10"/>
  <c r="F551" i="10"/>
  <c r="F552" i="10"/>
  <c r="F553" i="10"/>
  <c r="F554" i="10"/>
  <c r="F555" i="10"/>
  <c r="F556" i="10"/>
  <c r="F557" i="10"/>
  <c r="F558" i="10"/>
  <c r="F559" i="10"/>
  <c r="F560" i="10"/>
  <c r="F561" i="10"/>
  <c r="F562" i="10"/>
  <c r="F563" i="10"/>
  <c r="F564" i="10"/>
  <c r="F565" i="10"/>
  <c r="F566" i="10"/>
  <c r="F567" i="10"/>
  <c r="F568" i="10"/>
  <c r="F569" i="10"/>
  <c r="F570" i="10"/>
  <c r="F571" i="10"/>
  <c r="F572" i="10"/>
  <c r="F573" i="10"/>
  <c r="F574" i="10"/>
  <c r="F575" i="10"/>
  <c r="F576" i="10"/>
  <c r="F577" i="10"/>
  <c r="F578" i="10"/>
  <c r="F579" i="10"/>
  <c r="F580" i="10"/>
  <c r="F581" i="10"/>
  <c r="F582" i="10"/>
  <c r="F583" i="10"/>
  <c r="F584" i="10"/>
  <c r="F585" i="10"/>
  <c r="F586" i="10"/>
  <c r="F587" i="10"/>
  <c r="F588" i="10"/>
  <c r="F589" i="10"/>
  <c r="F590" i="10"/>
  <c r="F591" i="10"/>
  <c r="F592" i="10"/>
  <c r="F593" i="10"/>
  <c r="F594" i="10"/>
  <c r="F595" i="10"/>
  <c r="F596" i="10"/>
  <c r="F597" i="10"/>
  <c r="F598" i="10"/>
  <c r="F599" i="10"/>
  <c r="F600" i="10"/>
  <c r="F601" i="10"/>
  <c r="F602" i="10"/>
  <c r="F603" i="10"/>
  <c r="F604" i="10"/>
  <c r="F605" i="10"/>
  <c r="F606" i="10"/>
  <c r="F607" i="10"/>
  <c r="F608" i="10"/>
  <c r="F609" i="10"/>
  <c r="F610" i="10"/>
  <c r="F611" i="10"/>
  <c r="F612" i="10"/>
  <c r="F613" i="10"/>
  <c r="F614" i="10"/>
  <c r="F615" i="10"/>
  <c r="F616" i="10"/>
  <c r="F617" i="10"/>
  <c r="F618" i="10"/>
  <c r="F619" i="10"/>
  <c r="F620" i="10"/>
  <c r="F621" i="10"/>
  <c r="F622" i="10"/>
  <c r="F623" i="10"/>
  <c r="F624" i="10"/>
  <c r="F625" i="10"/>
  <c r="F626" i="10"/>
  <c r="F627" i="10"/>
  <c r="F628" i="10"/>
  <c r="F629" i="10"/>
  <c r="F630" i="10"/>
  <c r="F631" i="10"/>
  <c r="F632" i="10"/>
  <c r="F633" i="10"/>
  <c r="F634" i="10"/>
  <c r="F635" i="10"/>
  <c r="F636" i="10"/>
  <c r="F637" i="10"/>
  <c r="F638" i="10"/>
  <c r="F639" i="10"/>
  <c r="F640" i="10"/>
  <c r="F641" i="10"/>
  <c r="F642" i="10"/>
  <c r="F643" i="10"/>
  <c r="F644" i="10"/>
  <c r="F645" i="10"/>
  <c r="F646" i="10"/>
  <c r="F647" i="10"/>
  <c r="F648" i="10"/>
  <c r="F649" i="10"/>
  <c r="F650" i="10"/>
  <c r="F651" i="10"/>
  <c r="F652" i="10"/>
  <c r="F653" i="10"/>
  <c r="F654" i="10"/>
  <c r="F655" i="10"/>
  <c r="F656" i="10"/>
  <c r="F657" i="10"/>
  <c r="F658" i="10"/>
  <c r="F659" i="10"/>
  <c r="F660" i="10"/>
  <c r="F661" i="10"/>
  <c r="F662" i="10"/>
  <c r="F663" i="10"/>
  <c r="F664" i="10"/>
  <c r="F665" i="10"/>
  <c r="F666" i="10"/>
  <c r="F667" i="10"/>
  <c r="F668" i="10"/>
  <c r="F669" i="10"/>
  <c r="F670" i="10"/>
  <c r="F671" i="10"/>
  <c r="F672" i="10"/>
  <c r="F673" i="10"/>
  <c r="F674" i="10"/>
  <c r="F675" i="10"/>
  <c r="F676" i="10"/>
  <c r="F677" i="10"/>
  <c r="F678" i="10"/>
  <c r="F679" i="10"/>
  <c r="F680" i="10"/>
  <c r="F681" i="10"/>
  <c r="F682" i="10"/>
  <c r="F683" i="10"/>
  <c r="F684" i="10"/>
  <c r="F685" i="10"/>
  <c r="F686" i="10"/>
  <c r="F687" i="10"/>
  <c r="F688" i="10"/>
  <c r="F689" i="10"/>
  <c r="F690" i="10"/>
  <c r="F691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G108" i="10"/>
  <c r="G109" i="10"/>
  <c r="G110" i="10"/>
  <c r="G111" i="10"/>
  <c r="G112" i="10"/>
  <c r="G113" i="10"/>
  <c r="G114" i="10"/>
  <c r="G115" i="10"/>
  <c r="G116" i="10"/>
  <c r="G117" i="10"/>
  <c r="G118" i="10"/>
  <c r="G119" i="10"/>
  <c r="G120" i="10"/>
  <c r="G121" i="10"/>
  <c r="G122" i="10"/>
  <c r="G123" i="10"/>
  <c r="G124" i="10"/>
  <c r="G125" i="10"/>
  <c r="G126" i="10"/>
  <c r="G127" i="10"/>
  <c r="G128" i="10"/>
  <c r="G129" i="10"/>
  <c r="G130" i="10"/>
  <c r="G131" i="10"/>
  <c r="G132" i="10"/>
  <c r="G133" i="10"/>
  <c r="G134" i="10"/>
  <c r="G135" i="10"/>
  <c r="G136" i="10"/>
  <c r="G137" i="10"/>
  <c r="G138" i="10"/>
  <c r="G139" i="10"/>
  <c r="G140" i="10"/>
  <c r="G141" i="10"/>
  <c r="G142" i="10"/>
  <c r="G143" i="10"/>
  <c r="G144" i="10"/>
  <c r="G145" i="10"/>
  <c r="G146" i="10"/>
  <c r="G147" i="10"/>
  <c r="G148" i="10"/>
  <c r="G149" i="10"/>
  <c r="G150" i="10"/>
  <c r="G151" i="10"/>
  <c r="G152" i="10"/>
  <c r="G153" i="10"/>
  <c r="G154" i="10"/>
  <c r="G155" i="10"/>
  <c r="G156" i="10"/>
  <c r="G157" i="10"/>
  <c r="G158" i="10"/>
  <c r="G159" i="10"/>
  <c r="G160" i="10"/>
  <c r="G161" i="10"/>
  <c r="G162" i="10"/>
  <c r="G163" i="10"/>
  <c r="G164" i="10"/>
  <c r="G165" i="10"/>
  <c r="G166" i="10"/>
  <c r="G167" i="10"/>
  <c r="G168" i="10"/>
  <c r="G169" i="10"/>
  <c r="G170" i="10"/>
  <c r="G171" i="10"/>
  <c r="G172" i="10"/>
  <c r="G173" i="10"/>
  <c r="G174" i="10"/>
  <c r="G175" i="10"/>
  <c r="G176" i="10"/>
  <c r="G177" i="10"/>
  <c r="G178" i="10"/>
  <c r="G179" i="10"/>
  <c r="G180" i="10"/>
  <c r="G181" i="10"/>
  <c r="G182" i="10"/>
  <c r="G183" i="10"/>
  <c r="G184" i="10"/>
  <c r="G185" i="10"/>
  <c r="G186" i="10"/>
  <c r="G187" i="10"/>
  <c r="G188" i="10"/>
  <c r="G189" i="10"/>
  <c r="G190" i="10"/>
  <c r="G191" i="10"/>
  <c r="G192" i="10"/>
  <c r="G193" i="10"/>
  <c r="G194" i="10"/>
  <c r="G195" i="10"/>
  <c r="G196" i="10"/>
  <c r="G197" i="10"/>
  <c r="G198" i="10"/>
  <c r="G199" i="10"/>
  <c r="G200" i="10"/>
  <c r="G201" i="10"/>
  <c r="G202" i="10"/>
  <c r="G203" i="10"/>
  <c r="G204" i="10"/>
  <c r="G205" i="10"/>
  <c r="G206" i="10"/>
  <c r="G207" i="10"/>
  <c r="G208" i="10"/>
  <c r="G209" i="10"/>
  <c r="G210" i="10"/>
  <c r="G211" i="10"/>
  <c r="G212" i="10"/>
  <c r="G213" i="10"/>
  <c r="G214" i="10"/>
  <c r="G215" i="10"/>
  <c r="G216" i="10"/>
  <c r="G217" i="10"/>
  <c r="G218" i="10"/>
  <c r="G219" i="10"/>
  <c r="G220" i="10"/>
  <c r="G221" i="10"/>
  <c r="G222" i="10"/>
  <c r="G223" i="10"/>
  <c r="G224" i="10"/>
  <c r="G225" i="10"/>
  <c r="G226" i="10"/>
  <c r="G227" i="10"/>
  <c r="G228" i="10"/>
  <c r="G229" i="10"/>
  <c r="G230" i="10"/>
  <c r="G231" i="10"/>
  <c r="G232" i="10"/>
  <c r="G233" i="10"/>
  <c r="G234" i="10"/>
  <c r="G235" i="10"/>
  <c r="G236" i="10"/>
  <c r="G237" i="10"/>
  <c r="G238" i="10"/>
  <c r="G239" i="10"/>
  <c r="G240" i="10"/>
  <c r="G241" i="10"/>
  <c r="G242" i="10"/>
  <c r="G243" i="10"/>
  <c r="G244" i="10"/>
  <c r="G245" i="10"/>
  <c r="G246" i="10"/>
  <c r="G247" i="10"/>
  <c r="G248" i="10"/>
  <c r="G249" i="10"/>
  <c r="G250" i="10"/>
  <c r="G251" i="10"/>
  <c r="G252" i="10"/>
  <c r="G253" i="10"/>
  <c r="G254" i="10"/>
  <c r="G255" i="10"/>
  <c r="G256" i="10"/>
  <c r="G257" i="10"/>
  <c r="G258" i="10"/>
  <c r="G259" i="10"/>
  <c r="G260" i="10"/>
  <c r="G261" i="10"/>
  <c r="G262" i="10"/>
  <c r="G263" i="10"/>
  <c r="G264" i="10"/>
  <c r="G265" i="10"/>
  <c r="G266" i="10"/>
  <c r="G267" i="10"/>
  <c r="G268" i="10"/>
  <c r="G269" i="10"/>
  <c r="G270" i="10"/>
  <c r="G271" i="10"/>
  <c r="G272" i="10"/>
  <c r="G273" i="10"/>
  <c r="G274" i="10"/>
  <c r="G275" i="10"/>
  <c r="G276" i="10"/>
  <c r="G277" i="10"/>
  <c r="G278" i="10"/>
  <c r="G279" i="10"/>
  <c r="G280" i="10"/>
  <c r="G281" i="10"/>
  <c r="G282" i="10"/>
  <c r="G283" i="10"/>
  <c r="G284" i="10"/>
  <c r="G285" i="10"/>
  <c r="G286" i="10"/>
  <c r="G287" i="10"/>
  <c r="G288" i="10"/>
  <c r="G289" i="10"/>
  <c r="G290" i="10"/>
  <c r="G291" i="10"/>
  <c r="G292" i="10"/>
  <c r="G293" i="10"/>
  <c r="G294" i="10"/>
  <c r="G295" i="10"/>
  <c r="G296" i="10"/>
  <c r="G297" i="10"/>
  <c r="G298" i="10"/>
  <c r="G299" i="10"/>
  <c r="G300" i="10"/>
  <c r="G301" i="10"/>
  <c r="G302" i="10"/>
  <c r="G303" i="10"/>
  <c r="G304" i="10"/>
  <c r="G305" i="10"/>
  <c r="G306" i="10"/>
  <c r="G307" i="10"/>
  <c r="G308" i="10"/>
  <c r="G309" i="10"/>
  <c r="G310" i="10"/>
  <c r="G311" i="10"/>
  <c r="G312" i="10"/>
  <c r="G313" i="10"/>
  <c r="G314" i="10"/>
  <c r="G315" i="10"/>
  <c r="G316" i="10"/>
  <c r="G317" i="10"/>
  <c r="G318" i="10"/>
  <c r="G319" i="10"/>
  <c r="G320" i="10"/>
  <c r="G321" i="10"/>
  <c r="G322" i="10"/>
  <c r="G323" i="10"/>
  <c r="G324" i="10"/>
  <c r="G325" i="10"/>
  <c r="G326" i="10"/>
  <c r="G327" i="10"/>
  <c r="G328" i="10"/>
  <c r="G329" i="10"/>
  <c r="G330" i="10"/>
  <c r="G331" i="10"/>
  <c r="G332" i="10"/>
  <c r="G333" i="10"/>
  <c r="G334" i="10"/>
  <c r="G335" i="10"/>
  <c r="G336" i="10"/>
  <c r="G337" i="10"/>
  <c r="G338" i="10"/>
  <c r="G339" i="10"/>
  <c r="G340" i="10"/>
  <c r="G341" i="10"/>
  <c r="G342" i="10"/>
  <c r="G343" i="10"/>
  <c r="G344" i="10"/>
  <c r="G345" i="10"/>
  <c r="G346" i="10"/>
  <c r="G347" i="10"/>
  <c r="G348" i="10"/>
  <c r="G349" i="10"/>
  <c r="G350" i="10"/>
  <c r="G351" i="10"/>
  <c r="G352" i="10"/>
  <c r="G353" i="10"/>
  <c r="G354" i="10"/>
  <c r="G355" i="10"/>
  <c r="G356" i="10"/>
  <c r="G357" i="10"/>
  <c r="G358" i="10"/>
  <c r="G359" i="10"/>
  <c r="G360" i="10"/>
  <c r="G361" i="10"/>
  <c r="G362" i="10"/>
  <c r="G363" i="10"/>
  <c r="G364" i="10"/>
  <c r="G365" i="10"/>
  <c r="G366" i="10"/>
  <c r="G367" i="10"/>
  <c r="G368" i="10"/>
  <c r="G369" i="10"/>
  <c r="G370" i="10"/>
  <c r="G371" i="10"/>
  <c r="G372" i="10"/>
  <c r="G373" i="10"/>
  <c r="G374" i="10"/>
  <c r="G375" i="10"/>
  <c r="G376" i="10"/>
  <c r="G377" i="10"/>
  <c r="G378" i="10"/>
  <c r="G379" i="10"/>
  <c r="G380" i="10"/>
  <c r="G381" i="10"/>
  <c r="G382" i="10"/>
  <c r="G383" i="10"/>
  <c r="G384" i="10"/>
  <c r="G385" i="10"/>
  <c r="G386" i="10"/>
  <c r="G387" i="10"/>
  <c r="G388" i="10"/>
  <c r="G389" i="10"/>
  <c r="G390" i="10"/>
  <c r="G391" i="10"/>
  <c r="G392" i="10"/>
  <c r="G393" i="10"/>
  <c r="G394" i="10"/>
  <c r="G395" i="10"/>
  <c r="G396" i="10"/>
  <c r="G397" i="10"/>
  <c r="G398" i="10"/>
  <c r="G399" i="10"/>
  <c r="G400" i="10"/>
  <c r="G401" i="10"/>
  <c r="G402" i="10"/>
  <c r="G403" i="10"/>
  <c r="G404" i="10"/>
  <c r="G405" i="10"/>
  <c r="G406" i="10"/>
  <c r="G407" i="10"/>
  <c r="G408" i="10"/>
  <c r="G409" i="10"/>
  <c r="G410" i="10"/>
  <c r="G411" i="10"/>
  <c r="G412" i="10"/>
  <c r="G413" i="10"/>
  <c r="G414" i="10"/>
  <c r="G415" i="10"/>
  <c r="G416" i="10"/>
  <c r="G417" i="10"/>
  <c r="G418" i="10"/>
  <c r="G419" i="10"/>
  <c r="G420" i="10"/>
  <c r="G421" i="10"/>
  <c r="G422" i="10"/>
  <c r="G423" i="10"/>
  <c r="G424" i="10"/>
  <c r="G425" i="10"/>
  <c r="G426" i="10"/>
  <c r="G427" i="10"/>
  <c r="G428" i="10"/>
  <c r="G429" i="10"/>
  <c r="G430" i="10"/>
  <c r="G431" i="10"/>
  <c r="G432" i="10"/>
  <c r="G433" i="10"/>
  <c r="G434" i="10"/>
  <c r="G435" i="10"/>
  <c r="G436" i="10"/>
  <c r="G437" i="10"/>
  <c r="G438" i="10"/>
  <c r="G439" i="10"/>
  <c r="G440" i="10"/>
  <c r="G441" i="10"/>
  <c r="G442" i="10"/>
  <c r="G443" i="10"/>
  <c r="G444" i="10"/>
  <c r="G445" i="10"/>
  <c r="G446" i="10"/>
  <c r="G447" i="10"/>
  <c r="G448" i="10"/>
  <c r="G449" i="10"/>
  <c r="G450" i="10"/>
  <c r="G451" i="10"/>
  <c r="G452" i="10"/>
  <c r="G453" i="10"/>
  <c r="G454" i="10"/>
  <c r="G455" i="10"/>
  <c r="G456" i="10"/>
  <c r="G457" i="10"/>
  <c r="G458" i="10"/>
  <c r="G459" i="10"/>
  <c r="G460" i="10"/>
  <c r="G461" i="10"/>
  <c r="G462" i="10"/>
  <c r="G463" i="10"/>
  <c r="G464" i="10"/>
  <c r="G465" i="10"/>
  <c r="G466" i="10"/>
  <c r="G467" i="10"/>
  <c r="G468" i="10"/>
  <c r="G469" i="10"/>
  <c r="G470" i="10"/>
  <c r="G471" i="10"/>
  <c r="G472" i="10"/>
  <c r="G473" i="10"/>
  <c r="G474" i="10"/>
  <c r="G475" i="10"/>
  <c r="G476" i="10"/>
  <c r="G477" i="10"/>
  <c r="G478" i="10"/>
  <c r="G479" i="10"/>
  <c r="G480" i="10"/>
  <c r="G481" i="10"/>
  <c r="G482" i="10"/>
  <c r="G483" i="10"/>
  <c r="G484" i="10"/>
  <c r="G485" i="10"/>
  <c r="G486" i="10"/>
  <c r="G487" i="10"/>
  <c r="G488" i="10"/>
  <c r="G489" i="10"/>
  <c r="G490" i="10"/>
  <c r="G491" i="10"/>
  <c r="G492" i="10"/>
  <c r="G493" i="10"/>
  <c r="G494" i="10"/>
  <c r="G495" i="10"/>
  <c r="G496" i="10"/>
  <c r="G497" i="10"/>
  <c r="G498" i="10"/>
  <c r="G499" i="10"/>
  <c r="G500" i="10"/>
  <c r="G501" i="10"/>
  <c r="G502" i="10"/>
  <c r="G503" i="10"/>
  <c r="G504" i="10"/>
  <c r="G505" i="10"/>
  <c r="G506" i="10"/>
  <c r="G507" i="10"/>
  <c r="G508" i="10"/>
  <c r="G509" i="10"/>
  <c r="G510" i="10"/>
  <c r="G511" i="10"/>
  <c r="G512" i="10"/>
  <c r="G513" i="10"/>
  <c r="G514" i="10"/>
  <c r="G515" i="10"/>
  <c r="G516" i="10"/>
  <c r="G517" i="10"/>
  <c r="G518" i="10"/>
  <c r="G519" i="10"/>
  <c r="G520" i="10"/>
  <c r="G521" i="10"/>
  <c r="G522" i="10"/>
  <c r="G523" i="10"/>
  <c r="G524" i="10"/>
  <c r="G525" i="10"/>
  <c r="G526" i="10"/>
  <c r="G527" i="10"/>
  <c r="G528" i="10"/>
  <c r="G529" i="10"/>
  <c r="G530" i="10"/>
  <c r="G531" i="10"/>
  <c r="G532" i="10"/>
  <c r="G533" i="10"/>
  <c r="G534" i="10"/>
  <c r="G535" i="10"/>
  <c r="G536" i="10"/>
  <c r="G537" i="10"/>
  <c r="G538" i="10"/>
  <c r="G539" i="10"/>
  <c r="G540" i="10"/>
  <c r="G541" i="10"/>
  <c r="G542" i="10"/>
  <c r="G543" i="10"/>
  <c r="G544" i="10"/>
  <c r="G545" i="10"/>
  <c r="G546" i="10"/>
  <c r="G547" i="10"/>
  <c r="G548" i="10"/>
  <c r="G549" i="10"/>
  <c r="G550" i="10"/>
  <c r="G551" i="10"/>
  <c r="G552" i="10"/>
  <c r="G553" i="10"/>
  <c r="G554" i="10"/>
  <c r="G555" i="10"/>
  <c r="G556" i="10"/>
  <c r="G557" i="10"/>
  <c r="G558" i="10"/>
  <c r="G559" i="10"/>
  <c r="G560" i="10"/>
  <c r="G561" i="10"/>
  <c r="G562" i="10"/>
  <c r="G563" i="10"/>
  <c r="G564" i="10"/>
  <c r="G565" i="10"/>
  <c r="G566" i="10"/>
  <c r="G567" i="10"/>
  <c r="G568" i="10"/>
  <c r="G569" i="10"/>
  <c r="G570" i="10"/>
  <c r="G571" i="10"/>
  <c r="G572" i="10"/>
  <c r="G573" i="10"/>
  <c r="G574" i="10"/>
  <c r="G575" i="10"/>
  <c r="G576" i="10"/>
  <c r="G577" i="10"/>
  <c r="G578" i="10"/>
  <c r="G579" i="10"/>
  <c r="G580" i="10"/>
  <c r="G581" i="10"/>
  <c r="G582" i="10"/>
  <c r="G583" i="10"/>
  <c r="G584" i="10"/>
  <c r="G585" i="10"/>
  <c r="G586" i="10"/>
  <c r="G587" i="10"/>
  <c r="G588" i="10"/>
  <c r="G589" i="10"/>
  <c r="G590" i="10"/>
  <c r="G591" i="10"/>
  <c r="G592" i="10"/>
  <c r="G593" i="10"/>
  <c r="G594" i="10"/>
  <c r="G595" i="10"/>
  <c r="G596" i="10"/>
  <c r="G597" i="10"/>
  <c r="G598" i="10"/>
  <c r="G599" i="10"/>
  <c r="G600" i="10"/>
  <c r="G601" i="10"/>
  <c r="G602" i="10"/>
  <c r="G603" i="10"/>
  <c r="G604" i="10"/>
  <c r="G605" i="10"/>
  <c r="G606" i="10"/>
  <c r="G607" i="10"/>
  <c r="G608" i="10"/>
  <c r="G609" i="10"/>
  <c r="G610" i="10"/>
  <c r="G611" i="10"/>
  <c r="G612" i="10"/>
  <c r="G613" i="10"/>
  <c r="G614" i="10"/>
  <c r="G615" i="10"/>
  <c r="G616" i="10"/>
  <c r="G617" i="10"/>
  <c r="G618" i="10"/>
  <c r="G619" i="10"/>
  <c r="G620" i="10"/>
  <c r="G621" i="10"/>
  <c r="G622" i="10"/>
  <c r="G623" i="10"/>
  <c r="G624" i="10"/>
  <c r="G625" i="10"/>
  <c r="G626" i="10"/>
  <c r="G627" i="10"/>
  <c r="G628" i="10"/>
  <c r="G629" i="10"/>
  <c r="G630" i="10"/>
  <c r="G631" i="10"/>
  <c r="G632" i="10"/>
  <c r="G633" i="10"/>
  <c r="G634" i="10"/>
  <c r="G635" i="10"/>
  <c r="G636" i="10"/>
  <c r="G637" i="10"/>
  <c r="G638" i="10"/>
  <c r="G639" i="10"/>
  <c r="G640" i="10"/>
  <c r="G641" i="10"/>
  <c r="G642" i="10"/>
  <c r="G643" i="10"/>
  <c r="G644" i="10"/>
  <c r="G645" i="10"/>
  <c r="G646" i="10"/>
  <c r="G647" i="10"/>
  <c r="G648" i="10"/>
  <c r="G649" i="10"/>
  <c r="G650" i="10"/>
  <c r="G651" i="10"/>
  <c r="G652" i="10"/>
  <c r="G653" i="10"/>
  <c r="G654" i="10"/>
  <c r="G655" i="10"/>
  <c r="G656" i="10"/>
  <c r="G657" i="10"/>
  <c r="G658" i="10"/>
  <c r="G659" i="10"/>
  <c r="G660" i="10"/>
  <c r="G661" i="10"/>
  <c r="G662" i="10"/>
  <c r="G663" i="10"/>
  <c r="G664" i="10"/>
  <c r="G665" i="10"/>
  <c r="G666" i="10"/>
  <c r="G667" i="10"/>
  <c r="G668" i="10"/>
  <c r="G669" i="10"/>
  <c r="G670" i="10"/>
  <c r="G671" i="10"/>
  <c r="G672" i="10"/>
  <c r="G673" i="10"/>
  <c r="G674" i="10"/>
  <c r="G675" i="10"/>
  <c r="G676" i="10"/>
  <c r="G677" i="10"/>
  <c r="G678" i="10"/>
  <c r="G679" i="10"/>
  <c r="G680" i="10"/>
  <c r="G681" i="10"/>
  <c r="G682" i="10"/>
  <c r="G683" i="10"/>
  <c r="G684" i="10"/>
  <c r="G685" i="10"/>
  <c r="G686" i="10"/>
  <c r="G687" i="10"/>
  <c r="G688" i="10"/>
  <c r="G689" i="10"/>
  <c r="G690" i="10"/>
  <c r="G691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150" i="10"/>
  <c r="H151" i="10"/>
  <c r="H152" i="10"/>
  <c r="H153" i="10"/>
  <c r="H154" i="10"/>
  <c r="H155" i="10"/>
  <c r="H156" i="10"/>
  <c r="H157" i="10"/>
  <c r="H158" i="10"/>
  <c r="H159" i="10"/>
  <c r="H160" i="10"/>
  <c r="H161" i="10"/>
  <c r="H162" i="10"/>
  <c r="H163" i="10"/>
  <c r="H164" i="10"/>
  <c r="H165" i="10"/>
  <c r="H166" i="10"/>
  <c r="H167" i="10"/>
  <c r="H168" i="10"/>
  <c r="H169" i="10"/>
  <c r="H170" i="10"/>
  <c r="H171" i="10"/>
  <c r="H172" i="10"/>
  <c r="H173" i="10"/>
  <c r="H174" i="10"/>
  <c r="H175" i="10"/>
  <c r="H176" i="10"/>
  <c r="H177" i="10"/>
  <c r="H178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H191" i="10"/>
  <c r="H192" i="10"/>
  <c r="H193" i="10"/>
  <c r="H194" i="10"/>
  <c r="H195" i="10"/>
  <c r="H196" i="10"/>
  <c r="H197" i="10"/>
  <c r="H198" i="10"/>
  <c r="H199" i="10"/>
  <c r="H200" i="10"/>
  <c r="H201" i="10"/>
  <c r="H202" i="10"/>
  <c r="H203" i="10"/>
  <c r="H204" i="10"/>
  <c r="H205" i="10"/>
  <c r="H206" i="10"/>
  <c r="H207" i="10"/>
  <c r="H208" i="10"/>
  <c r="H209" i="10"/>
  <c r="H210" i="10"/>
  <c r="H211" i="10"/>
  <c r="H212" i="10"/>
  <c r="H213" i="10"/>
  <c r="H214" i="10"/>
  <c r="H215" i="10"/>
  <c r="H216" i="10"/>
  <c r="H217" i="10"/>
  <c r="H218" i="10"/>
  <c r="H219" i="10"/>
  <c r="H220" i="10"/>
  <c r="H221" i="10"/>
  <c r="H222" i="10"/>
  <c r="H223" i="10"/>
  <c r="H224" i="10"/>
  <c r="H225" i="10"/>
  <c r="H226" i="10"/>
  <c r="H227" i="10"/>
  <c r="H228" i="10"/>
  <c r="H229" i="10"/>
  <c r="H230" i="10"/>
  <c r="H231" i="10"/>
  <c r="H232" i="10"/>
  <c r="H233" i="10"/>
  <c r="H234" i="10"/>
  <c r="H235" i="10"/>
  <c r="H236" i="10"/>
  <c r="H237" i="10"/>
  <c r="H238" i="10"/>
  <c r="H239" i="10"/>
  <c r="H240" i="10"/>
  <c r="H241" i="10"/>
  <c r="H242" i="10"/>
  <c r="H243" i="10"/>
  <c r="H244" i="10"/>
  <c r="H245" i="10"/>
  <c r="H246" i="10"/>
  <c r="H247" i="10"/>
  <c r="H248" i="10"/>
  <c r="H249" i="10"/>
  <c r="H250" i="10"/>
  <c r="H251" i="10"/>
  <c r="H252" i="10"/>
  <c r="H253" i="10"/>
  <c r="H254" i="10"/>
  <c r="H255" i="10"/>
  <c r="H256" i="10"/>
  <c r="H257" i="10"/>
  <c r="H258" i="10"/>
  <c r="H259" i="10"/>
  <c r="H260" i="10"/>
  <c r="H261" i="10"/>
  <c r="H262" i="10"/>
  <c r="H263" i="10"/>
  <c r="H264" i="10"/>
  <c r="H265" i="10"/>
  <c r="H266" i="10"/>
  <c r="H267" i="10"/>
  <c r="H268" i="10"/>
  <c r="H269" i="10"/>
  <c r="H270" i="10"/>
  <c r="H271" i="10"/>
  <c r="H272" i="10"/>
  <c r="H273" i="10"/>
  <c r="H274" i="10"/>
  <c r="H275" i="10"/>
  <c r="H276" i="10"/>
  <c r="H277" i="10"/>
  <c r="H278" i="10"/>
  <c r="H279" i="10"/>
  <c r="H280" i="10"/>
  <c r="H281" i="10"/>
  <c r="H282" i="10"/>
  <c r="H283" i="10"/>
  <c r="H284" i="10"/>
  <c r="H285" i="10"/>
  <c r="H286" i="10"/>
  <c r="H287" i="10"/>
  <c r="H288" i="10"/>
  <c r="H289" i="10"/>
  <c r="H290" i="10"/>
  <c r="H291" i="10"/>
  <c r="H292" i="10"/>
  <c r="H293" i="10"/>
  <c r="H294" i="10"/>
  <c r="H295" i="10"/>
  <c r="H296" i="10"/>
  <c r="H297" i="10"/>
  <c r="H298" i="10"/>
  <c r="H299" i="10"/>
  <c r="H300" i="10"/>
  <c r="H301" i="10"/>
  <c r="H302" i="10"/>
  <c r="H303" i="10"/>
  <c r="H304" i="10"/>
  <c r="H305" i="10"/>
  <c r="H306" i="10"/>
  <c r="H307" i="10"/>
  <c r="H308" i="10"/>
  <c r="H309" i="10"/>
  <c r="H310" i="10"/>
  <c r="H311" i="10"/>
  <c r="H312" i="10"/>
  <c r="H313" i="10"/>
  <c r="H314" i="10"/>
  <c r="H315" i="10"/>
  <c r="H316" i="10"/>
  <c r="H317" i="10"/>
  <c r="H318" i="10"/>
  <c r="H319" i="10"/>
  <c r="H320" i="10"/>
  <c r="H321" i="10"/>
  <c r="H322" i="10"/>
  <c r="H323" i="10"/>
  <c r="H324" i="10"/>
  <c r="H325" i="10"/>
  <c r="H326" i="10"/>
  <c r="H327" i="10"/>
  <c r="H328" i="10"/>
  <c r="H329" i="10"/>
  <c r="H330" i="10"/>
  <c r="H331" i="10"/>
  <c r="H332" i="10"/>
  <c r="H333" i="10"/>
  <c r="H334" i="10"/>
  <c r="H335" i="10"/>
  <c r="H336" i="10"/>
  <c r="H337" i="10"/>
  <c r="H338" i="10"/>
  <c r="H339" i="10"/>
  <c r="H340" i="10"/>
  <c r="H341" i="10"/>
  <c r="H342" i="10"/>
  <c r="H343" i="10"/>
  <c r="H344" i="10"/>
  <c r="H345" i="10"/>
  <c r="H346" i="10"/>
  <c r="H347" i="10"/>
  <c r="H348" i="10"/>
  <c r="H349" i="10"/>
  <c r="H350" i="10"/>
  <c r="H351" i="10"/>
  <c r="H352" i="10"/>
  <c r="H353" i="10"/>
  <c r="H354" i="10"/>
  <c r="H355" i="10"/>
  <c r="H356" i="10"/>
  <c r="H357" i="10"/>
  <c r="H358" i="10"/>
  <c r="H359" i="10"/>
  <c r="H360" i="10"/>
  <c r="H361" i="10"/>
  <c r="H362" i="10"/>
  <c r="H363" i="10"/>
  <c r="H364" i="10"/>
  <c r="H365" i="10"/>
  <c r="H366" i="10"/>
  <c r="H367" i="10"/>
  <c r="H368" i="10"/>
  <c r="H369" i="10"/>
  <c r="H370" i="10"/>
  <c r="H371" i="10"/>
  <c r="H372" i="10"/>
  <c r="H373" i="10"/>
  <c r="H374" i="10"/>
  <c r="H375" i="10"/>
  <c r="H376" i="10"/>
  <c r="H377" i="10"/>
  <c r="H378" i="10"/>
  <c r="H379" i="10"/>
  <c r="H380" i="10"/>
  <c r="H381" i="10"/>
  <c r="H382" i="10"/>
  <c r="H383" i="10"/>
  <c r="H384" i="10"/>
  <c r="H385" i="10"/>
  <c r="H386" i="10"/>
  <c r="H387" i="10"/>
  <c r="H388" i="10"/>
  <c r="H389" i="10"/>
  <c r="H390" i="10"/>
  <c r="H391" i="10"/>
  <c r="H392" i="10"/>
  <c r="H393" i="10"/>
  <c r="H394" i="10"/>
  <c r="H395" i="10"/>
  <c r="H396" i="10"/>
  <c r="H397" i="10"/>
  <c r="H398" i="10"/>
  <c r="H399" i="10"/>
  <c r="H400" i="10"/>
  <c r="H401" i="10"/>
  <c r="H402" i="10"/>
  <c r="H403" i="10"/>
  <c r="H404" i="10"/>
  <c r="H405" i="10"/>
  <c r="H406" i="10"/>
  <c r="H407" i="10"/>
  <c r="H408" i="10"/>
  <c r="H409" i="10"/>
  <c r="H410" i="10"/>
  <c r="H411" i="10"/>
  <c r="H412" i="10"/>
  <c r="H413" i="10"/>
  <c r="H414" i="10"/>
  <c r="H415" i="10"/>
  <c r="H416" i="10"/>
  <c r="H417" i="10"/>
  <c r="H418" i="10"/>
  <c r="H419" i="10"/>
  <c r="H420" i="10"/>
  <c r="H421" i="10"/>
  <c r="H422" i="10"/>
  <c r="H423" i="10"/>
  <c r="H424" i="10"/>
  <c r="H425" i="10"/>
  <c r="H426" i="10"/>
  <c r="H427" i="10"/>
  <c r="H428" i="10"/>
  <c r="H429" i="10"/>
  <c r="H430" i="10"/>
  <c r="H431" i="10"/>
  <c r="H432" i="10"/>
  <c r="H433" i="10"/>
  <c r="H434" i="10"/>
  <c r="H435" i="10"/>
  <c r="H436" i="10"/>
  <c r="H437" i="10"/>
  <c r="H438" i="10"/>
  <c r="H439" i="10"/>
  <c r="H440" i="10"/>
  <c r="H441" i="10"/>
  <c r="H442" i="10"/>
  <c r="H443" i="10"/>
  <c r="H444" i="10"/>
  <c r="H445" i="10"/>
  <c r="H446" i="10"/>
  <c r="H447" i="10"/>
  <c r="H448" i="10"/>
  <c r="H449" i="10"/>
  <c r="H450" i="10"/>
  <c r="H451" i="10"/>
  <c r="H452" i="10"/>
  <c r="H453" i="10"/>
  <c r="H454" i="10"/>
  <c r="H455" i="10"/>
  <c r="H456" i="10"/>
  <c r="H457" i="10"/>
  <c r="H458" i="10"/>
  <c r="H459" i="10"/>
  <c r="H460" i="10"/>
  <c r="H461" i="10"/>
  <c r="H462" i="10"/>
  <c r="H463" i="10"/>
  <c r="H464" i="10"/>
  <c r="H465" i="10"/>
  <c r="H466" i="10"/>
  <c r="H467" i="10"/>
  <c r="H468" i="10"/>
  <c r="H469" i="10"/>
  <c r="H470" i="10"/>
  <c r="H471" i="10"/>
  <c r="H472" i="10"/>
  <c r="H473" i="10"/>
  <c r="H474" i="10"/>
  <c r="H475" i="10"/>
  <c r="H476" i="10"/>
  <c r="H477" i="10"/>
  <c r="H478" i="10"/>
  <c r="H479" i="10"/>
  <c r="H480" i="10"/>
  <c r="H481" i="10"/>
  <c r="H482" i="10"/>
  <c r="H483" i="10"/>
  <c r="H484" i="10"/>
  <c r="H485" i="10"/>
  <c r="H486" i="10"/>
  <c r="H487" i="10"/>
  <c r="H488" i="10"/>
  <c r="H489" i="10"/>
  <c r="H490" i="10"/>
  <c r="H491" i="10"/>
  <c r="H492" i="10"/>
  <c r="H493" i="10"/>
  <c r="H494" i="10"/>
  <c r="H495" i="10"/>
  <c r="H496" i="10"/>
  <c r="H497" i="10"/>
  <c r="H498" i="10"/>
  <c r="H499" i="10"/>
  <c r="H500" i="10"/>
  <c r="H501" i="10"/>
  <c r="H502" i="10"/>
  <c r="H503" i="10"/>
  <c r="H504" i="10"/>
  <c r="H505" i="10"/>
  <c r="H506" i="10"/>
  <c r="H507" i="10"/>
  <c r="H508" i="10"/>
  <c r="H509" i="10"/>
  <c r="H510" i="10"/>
  <c r="H511" i="10"/>
  <c r="H512" i="10"/>
  <c r="H513" i="10"/>
  <c r="H514" i="10"/>
  <c r="H515" i="10"/>
  <c r="H516" i="10"/>
  <c r="H517" i="10"/>
  <c r="H518" i="10"/>
  <c r="H519" i="10"/>
  <c r="H520" i="10"/>
  <c r="H521" i="10"/>
  <c r="H522" i="10"/>
  <c r="H523" i="10"/>
  <c r="H524" i="10"/>
  <c r="H525" i="10"/>
  <c r="H526" i="10"/>
  <c r="H527" i="10"/>
  <c r="H528" i="10"/>
  <c r="H529" i="10"/>
  <c r="H530" i="10"/>
  <c r="H531" i="10"/>
  <c r="H532" i="10"/>
  <c r="H533" i="10"/>
  <c r="H534" i="10"/>
  <c r="H535" i="10"/>
  <c r="H536" i="10"/>
  <c r="H537" i="10"/>
  <c r="H538" i="10"/>
  <c r="H539" i="10"/>
  <c r="H540" i="10"/>
  <c r="H541" i="10"/>
  <c r="H542" i="10"/>
  <c r="H543" i="10"/>
  <c r="H544" i="10"/>
  <c r="H545" i="10"/>
  <c r="H546" i="10"/>
  <c r="H547" i="10"/>
  <c r="H548" i="10"/>
  <c r="H549" i="10"/>
  <c r="H550" i="10"/>
  <c r="H551" i="10"/>
  <c r="H552" i="10"/>
  <c r="H553" i="10"/>
  <c r="H554" i="10"/>
  <c r="H555" i="10"/>
  <c r="H556" i="10"/>
  <c r="H557" i="10"/>
  <c r="H558" i="10"/>
  <c r="H559" i="10"/>
  <c r="H560" i="10"/>
  <c r="H561" i="10"/>
  <c r="H562" i="10"/>
  <c r="H563" i="10"/>
  <c r="H564" i="10"/>
  <c r="H565" i="10"/>
  <c r="H566" i="10"/>
  <c r="H567" i="10"/>
  <c r="H568" i="10"/>
  <c r="H569" i="10"/>
  <c r="H570" i="10"/>
  <c r="H571" i="10"/>
  <c r="H572" i="10"/>
  <c r="H573" i="10"/>
  <c r="H574" i="10"/>
  <c r="H575" i="10"/>
  <c r="H576" i="10"/>
  <c r="H577" i="10"/>
  <c r="H578" i="10"/>
  <c r="H579" i="10"/>
  <c r="H580" i="10"/>
  <c r="H581" i="10"/>
  <c r="H582" i="10"/>
  <c r="H583" i="10"/>
  <c r="H584" i="10"/>
  <c r="H585" i="10"/>
  <c r="H586" i="10"/>
  <c r="H587" i="10"/>
  <c r="H588" i="10"/>
  <c r="H589" i="10"/>
  <c r="H590" i="10"/>
  <c r="H591" i="10"/>
  <c r="H592" i="10"/>
  <c r="H593" i="10"/>
  <c r="H594" i="10"/>
  <c r="H595" i="10"/>
  <c r="H596" i="10"/>
  <c r="H597" i="10"/>
  <c r="H598" i="10"/>
  <c r="H599" i="10"/>
  <c r="H600" i="10"/>
  <c r="H601" i="10"/>
  <c r="H602" i="10"/>
  <c r="H603" i="10"/>
  <c r="H604" i="10"/>
  <c r="H605" i="10"/>
  <c r="H606" i="10"/>
  <c r="H607" i="10"/>
  <c r="H608" i="10"/>
  <c r="H609" i="10"/>
  <c r="H610" i="10"/>
  <c r="H611" i="10"/>
  <c r="H612" i="10"/>
  <c r="H613" i="10"/>
  <c r="H614" i="10"/>
  <c r="H615" i="10"/>
  <c r="H616" i="10"/>
  <c r="H617" i="10"/>
  <c r="H618" i="10"/>
  <c r="H619" i="10"/>
  <c r="H620" i="10"/>
  <c r="H621" i="10"/>
  <c r="H622" i="10"/>
  <c r="H623" i="10"/>
  <c r="H624" i="10"/>
  <c r="H625" i="10"/>
  <c r="H626" i="10"/>
  <c r="H627" i="10"/>
  <c r="H628" i="10"/>
  <c r="H629" i="10"/>
  <c r="H630" i="10"/>
  <c r="H631" i="10"/>
  <c r="H632" i="10"/>
  <c r="H633" i="10"/>
  <c r="H634" i="10"/>
  <c r="H635" i="10"/>
  <c r="H636" i="10"/>
  <c r="H637" i="10"/>
  <c r="H638" i="10"/>
  <c r="H639" i="10"/>
  <c r="H640" i="10"/>
  <c r="H641" i="10"/>
  <c r="H642" i="10"/>
  <c r="H643" i="10"/>
  <c r="H644" i="10"/>
  <c r="H645" i="10"/>
  <c r="H646" i="10"/>
  <c r="H647" i="10"/>
  <c r="H648" i="10"/>
  <c r="H649" i="10"/>
  <c r="H650" i="10"/>
  <c r="H651" i="10"/>
  <c r="H652" i="10"/>
  <c r="H653" i="10"/>
  <c r="H654" i="10"/>
  <c r="H655" i="10"/>
  <c r="H656" i="10"/>
  <c r="H657" i="10"/>
  <c r="H658" i="10"/>
  <c r="H659" i="10"/>
  <c r="H660" i="10"/>
  <c r="H661" i="10"/>
  <c r="H662" i="10"/>
  <c r="H663" i="10"/>
  <c r="H664" i="10"/>
  <c r="H665" i="10"/>
  <c r="H666" i="10"/>
  <c r="H667" i="10"/>
  <c r="H668" i="10"/>
  <c r="H669" i="10"/>
  <c r="H670" i="10"/>
  <c r="H671" i="10"/>
  <c r="H672" i="10"/>
  <c r="H673" i="10"/>
  <c r="H674" i="10"/>
  <c r="H675" i="10"/>
  <c r="H676" i="10"/>
  <c r="H677" i="10"/>
  <c r="H678" i="10"/>
  <c r="H679" i="10"/>
  <c r="H680" i="10"/>
  <c r="H681" i="10"/>
  <c r="H682" i="10"/>
  <c r="H683" i="10"/>
  <c r="H684" i="10"/>
  <c r="H685" i="10"/>
  <c r="H686" i="10"/>
  <c r="H687" i="10"/>
  <c r="H688" i="10"/>
  <c r="H689" i="10"/>
  <c r="H690" i="10"/>
  <c r="H691" i="10"/>
  <c r="I10" i="10"/>
  <c r="N10" i="10" s="1"/>
  <c r="I11" i="10"/>
  <c r="N11" i="10" s="1"/>
  <c r="I12" i="10"/>
  <c r="N12" i="10" s="1"/>
  <c r="I13" i="10"/>
  <c r="N13" i="10" s="1"/>
  <c r="I14" i="10"/>
  <c r="N14" i="10" s="1"/>
  <c r="I15" i="10"/>
  <c r="N15" i="10" s="1"/>
  <c r="I16" i="10"/>
  <c r="N16" i="10" s="1"/>
  <c r="I17" i="10"/>
  <c r="N17" i="10" s="1"/>
  <c r="I18" i="10"/>
  <c r="N18" i="10" s="1"/>
  <c r="I19" i="10"/>
  <c r="N19" i="10" s="1"/>
  <c r="I20" i="10"/>
  <c r="N20" i="10" s="1"/>
  <c r="I21" i="10"/>
  <c r="N21" i="10" s="1"/>
  <c r="I22" i="10"/>
  <c r="N22" i="10" s="1"/>
  <c r="I23" i="10"/>
  <c r="N23" i="10" s="1"/>
  <c r="I24" i="10"/>
  <c r="N24" i="10" s="1"/>
  <c r="I25" i="10"/>
  <c r="N25" i="10" s="1"/>
  <c r="I26" i="10"/>
  <c r="N26" i="10" s="1"/>
  <c r="I27" i="10"/>
  <c r="N27" i="10" s="1"/>
  <c r="I28" i="10"/>
  <c r="N28" i="10" s="1"/>
  <c r="I29" i="10"/>
  <c r="N29" i="10" s="1"/>
  <c r="I30" i="10"/>
  <c r="N30" i="10" s="1"/>
  <c r="I31" i="10"/>
  <c r="N31" i="10" s="1"/>
  <c r="I32" i="10"/>
  <c r="N32" i="10" s="1"/>
  <c r="I33" i="10"/>
  <c r="N33" i="10" s="1"/>
  <c r="I34" i="10"/>
  <c r="N34" i="10" s="1"/>
  <c r="I35" i="10"/>
  <c r="N35" i="10" s="1"/>
  <c r="I36" i="10"/>
  <c r="N36" i="10" s="1"/>
  <c r="I37" i="10"/>
  <c r="N37" i="10" s="1"/>
  <c r="I38" i="10"/>
  <c r="N38" i="10" s="1"/>
  <c r="I39" i="10"/>
  <c r="N39" i="10" s="1"/>
  <c r="I40" i="10"/>
  <c r="N40" i="10" s="1"/>
  <c r="I41" i="10"/>
  <c r="N41" i="10" s="1"/>
  <c r="I42" i="10"/>
  <c r="N42" i="10" s="1"/>
  <c r="I43" i="10"/>
  <c r="N43" i="10" s="1"/>
  <c r="I44" i="10"/>
  <c r="N44" i="10" s="1"/>
  <c r="I45" i="10"/>
  <c r="N45" i="10" s="1"/>
  <c r="I46" i="10"/>
  <c r="N46" i="10" s="1"/>
  <c r="I47" i="10"/>
  <c r="N47" i="10" s="1"/>
  <c r="I48" i="10"/>
  <c r="N48" i="10" s="1"/>
  <c r="I49" i="10"/>
  <c r="N49" i="10" s="1"/>
  <c r="I50" i="10"/>
  <c r="N50" i="10" s="1"/>
  <c r="I51" i="10"/>
  <c r="N51" i="10" s="1"/>
  <c r="I52" i="10"/>
  <c r="N52" i="10" s="1"/>
  <c r="I53" i="10"/>
  <c r="N53" i="10" s="1"/>
  <c r="I54" i="10"/>
  <c r="N54" i="10" s="1"/>
  <c r="I55" i="10"/>
  <c r="N55" i="10" s="1"/>
  <c r="I56" i="10"/>
  <c r="N56" i="10" s="1"/>
  <c r="I57" i="10"/>
  <c r="N57" i="10" s="1"/>
  <c r="I58" i="10"/>
  <c r="N58" i="10" s="1"/>
  <c r="I59" i="10"/>
  <c r="N59" i="10" s="1"/>
  <c r="I60" i="10"/>
  <c r="N60" i="10" s="1"/>
  <c r="I61" i="10"/>
  <c r="N61" i="10" s="1"/>
  <c r="I62" i="10"/>
  <c r="N62" i="10" s="1"/>
  <c r="I63" i="10"/>
  <c r="N63" i="10" s="1"/>
  <c r="I64" i="10"/>
  <c r="N64" i="10" s="1"/>
  <c r="I65" i="10"/>
  <c r="N65" i="10" s="1"/>
  <c r="I66" i="10"/>
  <c r="N66" i="10" s="1"/>
  <c r="I67" i="10"/>
  <c r="N67" i="10" s="1"/>
  <c r="I68" i="10"/>
  <c r="N68" i="10" s="1"/>
  <c r="I69" i="10"/>
  <c r="N69" i="10" s="1"/>
  <c r="I70" i="10"/>
  <c r="N70" i="10" s="1"/>
  <c r="I71" i="10"/>
  <c r="N71" i="10" s="1"/>
  <c r="I72" i="10"/>
  <c r="N72" i="10" s="1"/>
  <c r="I73" i="10"/>
  <c r="N73" i="10" s="1"/>
  <c r="I74" i="10"/>
  <c r="N74" i="10" s="1"/>
  <c r="I75" i="10"/>
  <c r="N75" i="10" s="1"/>
  <c r="I76" i="10"/>
  <c r="N76" i="10" s="1"/>
  <c r="I77" i="10"/>
  <c r="N77" i="10" s="1"/>
  <c r="I78" i="10"/>
  <c r="N78" i="10" s="1"/>
  <c r="I79" i="10"/>
  <c r="N79" i="10" s="1"/>
  <c r="I80" i="10"/>
  <c r="N80" i="10" s="1"/>
  <c r="I81" i="10"/>
  <c r="N81" i="10" s="1"/>
  <c r="I82" i="10"/>
  <c r="N82" i="10" s="1"/>
  <c r="I83" i="10"/>
  <c r="N83" i="10" s="1"/>
  <c r="I84" i="10"/>
  <c r="N84" i="10" s="1"/>
  <c r="I85" i="10"/>
  <c r="N85" i="10" s="1"/>
  <c r="I86" i="10"/>
  <c r="N86" i="10" s="1"/>
  <c r="I87" i="10"/>
  <c r="N87" i="10" s="1"/>
  <c r="I88" i="10"/>
  <c r="N88" i="10" s="1"/>
  <c r="I89" i="10"/>
  <c r="N89" i="10" s="1"/>
  <c r="I90" i="10"/>
  <c r="N90" i="10" s="1"/>
  <c r="I91" i="10"/>
  <c r="N91" i="10" s="1"/>
  <c r="I92" i="10"/>
  <c r="N92" i="10" s="1"/>
  <c r="I93" i="10"/>
  <c r="N93" i="10" s="1"/>
  <c r="I94" i="10"/>
  <c r="N94" i="10" s="1"/>
  <c r="I95" i="10"/>
  <c r="N95" i="10" s="1"/>
  <c r="I96" i="10"/>
  <c r="N96" i="10" s="1"/>
  <c r="I97" i="10"/>
  <c r="N97" i="10" s="1"/>
  <c r="I98" i="10"/>
  <c r="N98" i="10" s="1"/>
  <c r="I99" i="10"/>
  <c r="N99" i="10" s="1"/>
  <c r="I100" i="10"/>
  <c r="N100" i="10" s="1"/>
  <c r="I101" i="10"/>
  <c r="N101" i="10" s="1"/>
  <c r="I102" i="10"/>
  <c r="N102" i="10" s="1"/>
  <c r="I103" i="10"/>
  <c r="N103" i="10" s="1"/>
  <c r="I104" i="10"/>
  <c r="N104" i="10" s="1"/>
  <c r="I105" i="10"/>
  <c r="N105" i="10" s="1"/>
  <c r="I106" i="10"/>
  <c r="N106" i="10" s="1"/>
  <c r="I107" i="10"/>
  <c r="N107" i="10" s="1"/>
  <c r="I108" i="10"/>
  <c r="N108" i="10" s="1"/>
  <c r="I109" i="10"/>
  <c r="N109" i="10" s="1"/>
  <c r="I110" i="10"/>
  <c r="N110" i="10" s="1"/>
  <c r="I111" i="10"/>
  <c r="N111" i="10" s="1"/>
  <c r="I112" i="10"/>
  <c r="N112" i="10" s="1"/>
  <c r="I113" i="10"/>
  <c r="N113" i="10" s="1"/>
  <c r="I114" i="10"/>
  <c r="N114" i="10" s="1"/>
  <c r="I115" i="10"/>
  <c r="N115" i="10" s="1"/>
  <c r="I116" i="10"/>
  <c r="N116" i="10" s="1"/>
  <c r="I117" i="10"/>
  <c r="N117" i="10" s="1"/>
  <c r="I118" i="10"/>
  <c r="N118" i="10" s="1"/>
  <c r="I119" i="10"/>
  <c r="N119" i="10" s="1"/>
  <c r="I120" i="10"/>
  <c r="N120" i="10" s="1"/>
  <c r="I121" i="10"/>
  <c r="N121" i="10" s="1"/>
  <c r="I122" i="10"/>
  <c r="N122" i="10" s="1"/>
  <c r="I123" i="10"/>
  <c r="N123" i="10" s="1"/>
  <c r="I124" i="10"/>
  <c r="N124" i="10" s="1"/>
  <c r="I125" i="10"/>
  <c r="N125" i="10" s="1"/>
  <c r="I126" i="10"/>
  <c r="N126" i="10" s="1"/>
  <c r="I127" i="10"/>
  <c r="N127" i="10" s="1"/>
  <c r="I128" i="10"/>
  <c r="N128" i="10" s="1"/>
  <c r="I129" i="10"/>
  <c r="N129" i="10" s="1"/>
  <c r="I130" i="10"/>
  <c r="N130" i="10" s="1"/>
  <c r="I131" i="10"/>
  <c r="N131" i="10" s="1"/>
  <c r="I132" i="10"/>
  <c r="N132" i="10" s="1"/>
  <c r="I133" i="10"/>
  <c r="N133" i="10" s="1"/>
  <c r="I134" i="10"/>
  <c r="N134" i="10" s="1"/>
  <c r="I135" i="10"/>
  <c r="N135" i="10" s="1"/>
  <c r="I136" i="10"/>
  <c r="N136" i="10" s="1"/>
  <c r="I137" i="10"/>
  <c r="N137" i="10" s="1"/>
  <c r="I138" i="10"/>
  <c r="N138" i="10" s="1"/>
  <c r="I139" i="10"/>
  <c r="N139" i="10" s="1"/>
  <c r="I140" i="10"/>
  <c r="N140" i="10" s="1"/>
  <c r="I141" i="10"/>
  <c r="N141" i="10" s="1"/>
  <c r="I142" i="10"/>
  <c r="N142" i="10" s="1"/>
  <c r="I143" i="10"/>
  <c r="N143" i="10" s="1"/>
  <c r="I144" i="10"/>
  <c r="N144" i="10" s="1"/>
  <c r="I145" i="10"/>
  <c r="N145" i="10" s="1"/>
  <c r="I146" i="10"/>
  <c r="N146" i="10" s="1"/>
  <c r="I147" i="10"/>
  <c r="N147" i="10" s="1"/>
  <c r="I148" i="10"/>
  <c r="N148" i="10" s="1"/>
  <c r="I149" i="10"/>
  <c r="N149" i="10" s="1"/>
  <c r="I150" i="10"/>
  <c r="N150" i="10" s="1"/>
  <c r="I151" i="10"/>
  <c r="N151" i="10" s="1"/>
  <c r="I152" i="10"/>
  <c r="N152" i="10" s="1"/>
  <c r="I153" i="10"/>
  <c r="N153" i="10" s="1"/>
  <c r="I154" i="10"/>
  <c r="N154" i="10" s="1"/>
  <c r="I155" i="10"/>
  <c r="N155" i="10" s="1"/>
  <c r="I156" i="10"/>
  <c r="N156" i="10" s="1"/>
  <c r="I157" i="10"/>
  <c r="N157" i="10" s="1"/>
  <c r="I158" i="10"/>
  <c r="N158" i="10" s="1"/>
  <c r="I159" i="10"/>
  <c r="N159" i="10" s="1"/>
  <c r="I160" i="10"/>
  <c r="N160" i="10" s="1"/>
  <c r="I161" i="10"/>
  <c r="N161" i="10" s="1"/>
  <c r="I162" i="10"/>
  <c r="N162" i="10" s="1"/>
  <c r="I163" i="10"/>
  <c r="N163" i="10" s="1"/>
  <c r="I164" i="10"/>
  <c r="N164" i="10" s="1"/>
  <c r="I165" i="10"/>
  <c r="N165" i="10" s="1"/>
  <c r="I166" i="10"/>
  <c r="N166" i="10" s="1"/>
  <c r="I167" i="10"/>
  <c r="N167" i="10" s="1"/>
  <c r="I168" i="10"/>
  <c r="N168" i="10" s="1"/>
  <c r="I169" i="10"/>
  <c r="N169" i="10" s="1"/>
  <c r="I170" i="10"/>
  <c r="N170" i="10" s="1"/>
  <c r="I171" i="10"/>
  <c r="N171" i="10" s="1"/>
  <c r="I172" i="10"/>
  <c r="N172" i="10" s="1"/>
  <c r="I173" i="10"/>
  <c r="N173" i="10" s="1"/>
  <c r="I174" i="10"/>
  <c r="N174" i="10" s="1"/>
  <c r="I175" i="10"/>
  <c r="N175" i="10" s="1"/>
  <c r="I176" i="10"/>
  <c r="N176" i="10" s="1"/>
  <c r="I177" i="10"/>
  <c r="N177" i="10" s="1"/>
  <c r="I178" i="10"/>
  <c r="N178" i="10" s="1"/>
  <c r="I179" i="10"/>
  <c r="N179" i="10" s="1"/>
  <c r="I180" i="10"/>
  <c r="N180" i="10" s="1"/>
  <c r="I181" i="10"/>
  <c r="N181" i="10" s="1"/>
  <c r="I182" i="10"/>
  <c r="N182" i="10" s="1"/>
  <c r="I183" i="10"/>
  <c r="N183" i="10" s="1"/>
  <c r="I184" i="10"/>
  <c r="N184" i="10" s="1"/>
  <c r="I185" i="10"/>
  <c r="N185" i="10" s="1"/>
  <c r="I186" i="10"/>
  <c r="N186" i="10" s="1"/>
  <c r="I187" i="10"/>
  <c r="N187" i="10" s="1"/>
  <c r="I188" i="10"/>
  <c r="N188" i="10" s="1"/>
  <c r="I189" i="10"/>
  <c r="N189" i="10" s="1"/>
  <c r="I190" i="10"/>
  <c r="N190" i="10" s="1"/>
  <c r="I191" i="10"/>
  <c r="N191" i="10" s="1"/>
  <c r="I192" i="10"/>
  <c r="N192" i="10" s="1"/>
  <c r="I193" i="10"/>
  <c r="N193" i="10" s="1"/>
  <c r="I194" i="10"/>
  <c r="N194" i="10" s="1"/>
  <c r="I195" i="10"/>
  <c r="N195" i="10" s="1"/>
  <c r="I196" i="10"/>
  <c r="N196" i="10" s="1"/>
  <c r="I197" i="10"/>
  <c r="N197" i="10" s="1"/>
  <c r="I198" i="10"/>
  <c r="N198" i="10" s="1"/>
  <c r="I199" i="10"/>
  <c r="N199" i="10" s="1"/>
  <c r="I200" i="10"/>
  <c r="N200" i="10" s="1"/>
  <c r="I201" i="10"/>
  <c r="N201" i="10" s="1"/>
  <c r="I202" i="10"/>
  <c r="N202" i="10" s="1"/>
  <c r="I203" i="10"/>
  <c r="N203" i="10" s="1"/>
  <c r="I204" i="10"/>
  <c r="N204" i="10" s="1"/>
  <c r="I205" i="10"/>
  <c r="N205" i="10" s="1"/>
  <c r="I206" i="10"/>
  <c r="N206" i="10" s="1"/>
  <c r="I207" i="10"/>
  <c r="N207" i="10" s="1"/>
  <c r="I208" i="10"/>
  <c r="N208" i="10" s="1"/>
  <c r="I209" i="10"/>
  <c r="N209" i="10" s="1"/>
  <c r="I210" i="10"/>
  <c r="N210" i="10" s="1"/>
  <c r="I211" i="10"/>
  <c r="N211" i="10" s="1"/>
  <c r="I212" i="10"/>
  <c r="N212" i="10" s="1"/>
  <c r="I213" i="10"/>
  <c r="N213" i="10" s="1"/>
  <c r="I214" i="10"/>
  <c r="N214" i="10" s="1"/>
  <c r="I215" i="10"/>
  <c r="N215" i="10" s="1"/>
  <c r="I216" i="10"/>
  <c r="N216" i="10" s="1"/>
  <c r="I217" i="10"/>
  <c r="N217" i="10" s="1"/>
  <c r="I218" i="10"/>
  <c r="N218" i="10" s="1"/>
  <c r="I219" i="10"/>
  <c r="N219" i="10" s="1"/>
  <c r="I220" i="10"/>
  <c r="N220" i="10" s="1"/>
  <c r="I221" i="10"/>
  <c r="N221" i="10" s="1"/>
  <c r="I222" i="10"/>
  <c r="N222" i="10" s="1"/>
  <c r="I223" i="10"/>
  <c r="N223" i="10" s="1"/>
  <c r="I224" i="10"/>
  <c r="N224" i="10" s="1"/>
  <c r="I225" i="10"/>
  <c r="N225" i="10" s="1"/>
  <c r="I226" i="10"/>
  <c r="N226" i="10" s="1"/>
  <c r="I227" i="10"/>
  <c r="N227" i="10" s="1"/>
  <c r="I228" i="10"/>
  <c r="N228" i="10" s="1"/>
  <c r="I229" i="10"/>
  <c r="N229" i="10" s="1"/>
  <c r="I230" i="10"/>
  <c r="N230" i="10" s="1"/>
  <c r="I231" i="10"/>
  <c r="N231" i="10" s="1"/>
  <c r="I232" i="10"/>
  <c r="N232" i="10" s="1"/>
  <c r="I233" i="10"/>
  <c r="N233" i="10" s="1"/>
  <c r="I234" i="10"/>
  <c r="N234" i="10" s="1"/>
  <c r="I235" i="10"/>
  <c r="N235" i="10" s="1"/>
  <c r="I236" i="10"/>
  <c r="N236" i="10" s="1"/>
  <c r="I237" i="10"/>
  <c r="N237" i="10" s="1"/>
  <c r="I238" i="10"/>
  <c r="N238" i="10" s="1"/>
  <c r="I239" i="10"/>
  <c r="N239" i="10" s="1"/>
  <c r="I240" i="10"/>
  <c r="N240" i="10" s="1"/>
  <c r="I241" i="10"/>
  <c r="N241" i="10" s="1"/>
  <c r="I242" i="10"/>
  <c r="N242" i="10" s="1"/>
  <c r="I243" i="10"/>
  <c r="N243" i="10" s="1"/>
  <c r="I244" i="10"/>
  <c r="N244" i="10" s="1"/>
  <c r="I245" i="10"/>
  <c r="N245" i="10" s="1"/>
  <c r="I246" i="10"/>
  <c r="N246" i="10" s="1"/>
  <c r="I247" i="10"/>
  <c r="N247" i="10" s="1"/>
  <c r="I248" i="10"/>
  <c r="N248" i="10" s="1"/>
  <c r="I249" i="10"/>
  <c r="N249" i="10" s="1"/>
  <c r="I250" i="10"/>
  <c r="N250" i="10" s="1"/>
  <c r="I251" i="10"/>
  <c r="N251" i="10" s="1"/>
  <c r="I252" i="10"/>
  <c r="N252" i="10" s="1"/>
  <c r="I253" i="10"/>
  <c r="N253" i="10" s="1"/>
  <c r="I254" i="10"/>
  <c r="N254" i="10" s="1"/>
  <c r="I255" i="10"/>
  <c r="N255" i="10" s="1"/>
  <c r="I256" i="10"/>
  <c r="N256" i="10" s="1"/>
  <c r="I257" i="10"/>
  <c r="N257" i="10" s="1"/>
  <c r="I258" i="10"/>
  <c r="N258" i="10" s="1"/>
  <c r="I259" i="10"/>
  <c r="N259" i="10" s="1"/>
  <c r="I260" i="10"/>
  <c r="N260" i="10" s="1"/>
  <c r="I261" i="10"/>
  <c r="N261" i="10" s="1"/>
  <c r="I262" i="10"/>
  <c r="N262" i="10" s="1"/>
  <c r="I263" i="10"/>
  <c r="N263" i="10" s="1"/>
  <c r="I264" i="10"/>
  <c r="N264" i="10" s="1"/>
  <c r="I265" i="10"/>
  <c r="N265" i="10" s="1"/>
  <c r="I266" i="10"/>
  <c r="N266" i="10" s="1"/>
  <c r="I267" i="10"/>
  <c r="N267" i="10" s="1"/>
  <c r="I268" i="10"/>
  <c r="N268" i="10" s="1"/>
  <c r="I269" i="10"/>
  <c r="N269" i="10" s="1"/>
  <c r="I270" i="10"/>
  <c r="N270" i="10" s="1"/>
  <c r="I271" i="10"/>
  <c r="N271" i="10" s="1"/>
  <c r="I272" i="10"/>
  <c r="N272" i="10" s="1"/>
  <c r="I273" i="10"/>
  <c r="N273" i="10" s="1"/>
  <c r="I274" i="10"/>
  <c r="N274" i="10" s="1"/>
  <c r="I275" i="10"/>
  <c r="N275" i="10" s="1"/>
  <c r="I276" i="10"/>
  <c r="N276" i="10" s="1"/>
  <c r="I277" i="10"/>
  <c r="N277" i="10" s="1"/>
  <c r="I278" i="10"/>
  <c r="N278" i="10" s="1"/>
  <c r="I279" i="10"/>
  <c r="N279" i="10" s="1"/>
  <c r="I280" i="10"/>
  <c r="N280" i="10" s="1"/>
  <c r="I281" i="10"/>
  <c r="N281" i="10" s="1"/>
  <c r="I282" i="10"/>
  <c r="N282" i="10" s="1"/>
  <c r="I283" i="10"/>
  <c r="N283" i="10" s="1"/>
  <c r="I284" i="10"/>
  <c r="N284" i="10" s="1"/>
  <c r="I285" i="10"/>
  <c r="N285" i="10" s="1"/>
  <c r="I286" i="10"/>
  <c r="N286" i="10" s="1"/>
  <c r="I287" i="10"/>
  <c r="N287" i="10" s="1"/>
  <c r="I288" i="10"/>
  <c r="N288" i="10" s="1"/>
  <c r="I289" i="10"/>
  <c r="N289" i="10" s="1"/>
  <c r="I290" i="10"/>
  <c r="N290" i="10" s="1"/>
  <c r="I291" i="10"/>
  <c r="N291" i="10" s="1"/>
  <c r="I292" i="10"/>
  <c r="N292" i="10" s="1"/>
  <c r="I293" i="10"/>
  <c r="N293" i="10" s="1"/>
  <c r="I294" i="10"/>
  <c r="N294" i="10" s="1"/>
  <c r="I295" i="10"/>
  <c r="N295" i="10" s="1"/>
  <c r="I296" i="10"/>
  <c r="N296" i="10" s="1"/>
  <c r="I297" i="10"/>
  <c r="N297" i="10" s="1"/>
  <c r="I298" i="10"/>
  <c r="N298" i="10" s="1"/>
  <c r="I299" i="10"/>
  <c r="N299" i="10" s="1"/>
  <c r="I300" i="10"/>
  <c r="N300" i="10" s="1"/>
  <c r="I301" i="10"/>
  <c r="N301" i="10" s="1"/>
  <c r="I302" i="10"/>
  <c r="N302" i="10" s="1"/>
  <c r="I303" i="10"/>
  <c r="N303" i="10" s="1"/>
  <c r="I304" i="10"/>
  <c r="N304" i="10" s="1"/>
  <c r="I305" i="10"/>
  <c r="N305" i="10" s="1"/>
  <c r="I306" i="10"/>
  <c r="N306" i="10" s="1"/>
  <c r="I307" i="10"/>
  <c r="N307" i="10" s="1"/>
  <c r="I308" i="10"/>
  <c r="N308" i="10" s="1"/>
  <c r="I309" i="10"/>
  <c r="N309" i="10" s="1"/>
  <c r="I310" i="10"/>
  <c r="N310" i="10" s="1"/>
  <c r="I311" i="10"/>
  <c r="N311" i="10" s="1"/>
  <c r="I312" i="10"/>
  <c r="N312" i="10" s="1"/>
  <c r="I313" i="10"/>
  <c r="N313" i="10" s="1"/>
  <c r="I314" i="10"/>
  <c r="N314" i="10" s="1"/>
  <c r="I315" i="10"/>
  <c r="N315" i="10" s="1"/>
  <c r="I316" i="10"/>
  <c r="N316" i="10" s="1"/>
  <c r="I317" i="10"/>
  <c r="N317" i="10" s="1"/>
  <c r="I318" i="10"/>
  <c r="N318" i="10" s="1"/>
  <c r="I319" i="10"/>
  <c r="N319" i="10" s="1"/>
  <c r="I320" i="10"/>
  <c r="N320" i="10" s="1"/>
  <c r="I321" i="10"/>
  <c r="N321" i="10" s="1"/>
  <c r="I322" i="10"/>
  <c r="N322" i="10" s="1"/>
  <c r="I323" i="10"/>
  <c r="N323" i="10" s="1"/>
  <c r="I324" i="10"/>
  <c r="N324" i="10" s="1"/>
  <c r="I325" i="10"/>
  <c r="N325" i="10" s="1"/>
  <c r="I326" i="10"/>
  <c r="N326" i="10" s="1"/>
  <c r="I327" i="10"/>
  <c r="N327" i="10" s="1"/>
  <c r="I328" i="10"/>
  <c r="N328" i="10" s="1"/>
  <c r="I329" i="10"/>
  <c r="N329" i="10" s="1"/>
  <c r="I330" i="10"/>
  <c r="N330" i="10" s="1"/>
  <c r="I331" i="10"/>
  <c r="N331" i="10" s="1"/>
  <c r="I332" i="10"/>
  <c r="N332" i="10" s="1"/>
  <c r="I333" i="10"/>
  <c r="N333" i="10" s="1"/>
  <c r="I334" i="10"/>
  <c r="N334" i="10" s="1"/>
  <c r="I335" i="10"/>
  <c r="N335" i="10" s="1"/>
  <c r="I336" i="10"/>
  <c r="N336" i="10" s="1"/>
  <c r="I337" i="10"/>
  <c r="N337" i="10" s="1"/>
  <c r="I338" i="10"/>
  <c r="N338" i="10" s="1"/>
  <c r="I339" i="10"/>
  <c r="N339" i="10" s="1"/>
  <c r="I340" i="10"/>
  <c r="N340" i="10" s="1"/>
  <c r="I341" i="10"/>
  <c r="N341" i="10" s="1"/>
  <c r="I342" i="10"/>
  <c r="N342" i="10" s="1"/>
  <c r="I343" i="10"/>
  <c r="N343" i="10" s="1"/>
  <c r="I344" i="10"/>
  <c r="N344" i="10" s="1"/>
  <c r="I345" i="10"/>
  <c r="N345" i="10" s="1"/>
  <c r="I346" i="10"/>
  <c r="N346" i="10" s="1"/>
  <c r="I347" i="10"/>
  <c r="N347" i="10" s="1"/>
  <c r="I348" i="10"/>
  <c r="N348" i="10" s="1"/>
  <c r="I349" i="10"/>
  <c r="N349" i="10" s="1"/>
  <c r="I350" i="10"/>
  <c r="N350" i="10" s="1"/>
  <c r="I351" i="10"/>
  <c r="N351" i="10" s="1"/>
  <c r="I352" i="10"/>
  <c r="N352" i="10" s="1"/>
  <c r="I353" i="10"/>
  <c r="N353" i="10" s="1"/>
  <c r="I354" i="10"/>
  <c r="N354" i="10" s="1"/>
  <c r="I355" i="10"/>
  <c r="N355" i="10" s="1"/>
  <c r="I356" i="10"/>
  <c r="N356" i="10" s="1"/>
  <c r="I357" i="10"/>
  <c r="N357" i="10" s="1"/>
  <c r="I358" i="10"/>
  <c r="N358" i="10" s="1"/>
  <c r="I359" i="10"/>
  <c r="N359" i="10" s="1"/>
  <c r="I360" i="10"/>
  <c r="N360" i="10" s="1"/>
  <c r="I361" i="10"/>
  <c r="N361" i="10" s="1"/>
  <c r="I362" i="10"/>
  <c r="N362" i="10" s="1"/>
  <c r="I363" i="10"/>
  <c r="N363" i="10" s="1"/>
  <c r="I364" i="10"/>
  <c r="N364" i="10" s="1"/>
  <c r="I365" i="10"/>
  <c r="N365" i="10" s="1"/>
  <c r="I366" i="10"/>
  <c r="N366" i="10" s="1"/>
  <c r="I367" i="10"/>
  <c r="N367" i="10" s="1"/>
  <c r="I368" i="10"/>
  <c r="N368" i="10" s="1"/>
  <c r="I369" i="10"/>
  <c r="N369" i="10" s="1"/>
  <c r="I370" i="10"/>
  <c r="N370" i="10" s="1"/>
  <c r="I371" i="10"/>
  <c r="N371" i="10" s="1"/>
  <c r="I372" i="10"/>
  <c r="N372" i="10" s="1"/>
  <c r="I373" i="10"/>
  <c r="N373" i="10" s="1"/>
  <c r="I374" i="10"/>
  <c r="N374" i="10" s="1"/>
  <c r="I375" i="10"/>
  <c r="N375" i="10" s="1"/>
  <c r="I376" i="10"/>
  <c r="N376" i="10" s="1"/>
  <c r="I377" i="10"/>
  <c r="N377" i="10" s="1"/>
  <c r="I378" i="10"/>
  <c r="N378" i="10" s="1"/>
  <c r="I379" i="10"/>
  <c r="N379" i="10" s="1"/>
  <c r="I380" i="10"/>
  <c r="N380" i="10" s="1"/>
  <c r="I381" i="10"/>
  <c r="N381" i="10" s="1"/>
  <c r="I382" i="10"/>
  <c r="N382" i="10" s="1"/>
  <c r="I383" i="10"/>
  <c r="N383" i="10" s="1"/>
  <c r="I384" i="10"/>
  <c r="N384" i="10" s="1"/>
  <c r="I385" i="10"/>
  <c r="N385" i="10" s="1"/>
  <c r="I386" i="10"/>
  <c r="N386" i="10" s="1"/>
  <c r="I387" i="10"/>
  <c r="N387" i="10" s="1"/>
  <c r="I388" i="10"/>
  <c r="N388" i="10" s="1"/>
  <c r="I389" i="10"/>
  <c r="N389" i="10" s="1"/>
  <c r="I390" i="10"/>
  <c r="N390" i="10" s="1"/>
  <c r="I391" i="10"/>
  <c r="N391" i="10" s="1"/>
  <c r="I392" i="10"/>
  <c r="N392" i="10" s="1"/>
  <c r="I393" i="10"/>
  <c r="N393" i="10" s="1"/>
  <c r="I394" i="10"/>
  <c r="N394" i="10" s="1"/>
  <c r="I395" i="10"/>
  <c r="N395" i="10" s="1"/>
  <c r="I396" i="10"/>
  <c r="N396" i="10" s="1"/>
  <c r="I397" i="10"/>
  <c r="N397" i="10" s="1"/>
  <c r="I398" i="10"/>
  <c r="N398" i="10" s="1"/>
  <c r="I399" i="10"/>
  <c r="N399" i="10" s="1"/>
  <c r="I400" i="10"/>
  <c r="N400" i="10" s="1"/>
  <c r="I401" i="10"/>
  <c r="N401" i="10" s="1"/>
  <c r="I402" i="10"/>
  <c r="N402" i="10" s="1"/>
  <c r="I403" i="10"/>
  <c r="N403" i="10" s="1"/>
  <c r="I404" i="10"/>
  <c r="N404" i="10" s="1"/>
  <c r="I405" i="10"/>
  <c r="N405" i="10" s="1"/>
  <c r="I406" i="10"/>
  <c r="N406" i="10" s="1"/>
  <c r="I407" i="10"/>
  <c r="N407" i="10" s="1"/>
  <c r="I408" i="10"/>
  <c r="N408" i="10" s="1"/>
  <c r="I409" i="10"/>
  <c r="N409" i="10" s="1"/>
  <c r="I410" i="10"/>
  <c r="N410" i="10" s="1"/>
  <c r="I411" i="10"/>
  <c r="N411" i="10" s="1"/>
  <c r="I412" i="10"/>
  <c r="N412" i="10" s="1"/>
  <c r="I413" i="10"/>
  <c r="N413" i="10" s="1"/>
  <c r="I414" i="10"/>
  <c r="N414" i="10" s="1"/>
  <c r="I415" i="10"/>
  <c r="N415" i="10" s="1"/>
  <c r="I416" i="10"/>
  <c r="N416" i="10" s="1"/>
  <c r="I417" i="10"/>
  <c r="N417" i="10" s="1"/>
  <c r="I418" i="10"/>
  <c r="N418" i="10" s="1"/>
  <c r="I419" i="10"/>
  <c r="N419" i="10" s="1"/>
  <c r="I420" i="10"/>
  <c r="N420" i="10" s="1"/>
  <c r="I421" i="10"/>
  <c r="N421" i="10" s="1"/>
  <c r="I422" i="10"/>
  <c r="N422" i="10" s="1"/>
  <c r="I423" i="10"/>
  <c r="N423" i="10" s="1"/>
  <c r="I424" i="10"/>
  <c r="N424" i="10" s="1"/>
  <c r="I425" i="10"/>
  <c r="N425" i="10" s="1"/>
  <c r="I426" i="10"/>
  <c r="N426" i="10" s="1"/>
  <c r="I427" i="10"/>
  <c r="N427" i="10" s="1"/>
  <c r="I428" i="10"/>
  <c r="N428" i="10" s="1"/>
  <c r="I429" i="10"/>
  <c r="N429" i="10" s="1"/>
  <c r="I430" i="10"/>
  <c r="N430" i="10" s="1"/>
  <c r="I431" i="10"/>
  <c r="N431" i="10" s="1"/>
  <c r="I432" i="10"/>
  <c r="N432" i="10" s="1"/>
  <c r="I433" i="10"/>
  <c r="N433" i="10" s="1"/>
  <c r="I434" i="10"/>
  <c r="N434" i="10" s="1"/>
  <c r="I435" i="10"/>
  <c r="N435" i="10" s="1"/>
  <c r="I436" i="10"/>
  <c r="N436" i="10" s="1"/>
  <c r="I437" i="10"/>
  <c r="N437" i="10" s="1"/>
  <c r="I438" i="10"/>
  <c r="N438" i="10" s="1"/>
  <c r="I439" i="10"/>
  <c r="N439" i="10" s="1"/>
  <c r="I440" i="10"/>
  <c r="N440" i="10" s="1"/>
  <c r="I441" i="10"/>
  <c r="N441" i="10" s="1"/>
  <c r="I442" i="10"/>
  <c r="N442" i="10" s="1"/>
  <c r="I443" i="10"/>
  <c r="N443" i="10" s="1"/>
  <c r="I444" i="10"/>
  <c r="N444" i="10" s="1"/>
  <c r="I445" i="10"/>
  <c r="N445" i="10" s="1"/>
  <c r="I446" i="10"/>
  <c r="N446" i="10" s="1"/>
  <c r="I447" i="10"/>
  <c r="N447" i="10" s="1"/>
  <c r="I448" i="10"/>
  <c r="N448" i="10" s="1"/>
  <c r="I449" i="10"/>
  <c r="N449" i="10" s="1"/>
  <c r="I450" i="10"/>
  <c r="N450" i="10" s="1"/>
  <c r="I451" i="10"/>
  <c r="N451" i="10" s="1"/>
  <c r="I452" i="10"/>
  <c r="N452" i="10" s="1"/>
  <c r="I453" i="10"/>
  <c r="N453" i="10" s="1"/>
  <c r="I454" i="10"/>
  <c r="N454" i="10" s="1"/>
  <c r="I455" i="10"/>
  <c r="N455" i="10" s="1"/>
  <c r="I456" i="10"/>
  <c r="N456" i="10" s="1"/>
  <c r="I457" i="10"/>
  <c r="N457" i="10" s="1"/>
  <c r="I458" i="10"/>
  <c r="N458" i="10" s="1"/>
  <c r="I459" i="10"/>
  <c r="N459" i="10" s="1"/>
  <c r="I460" i="10"/>
  <c r="N460" i="10" s="1"/>
  <c r="I461" i="10"/>
  <c r="N461" i="10" s="1"/>
  <c r="I462" i="10"/>
  <c r="N462" i="10" s="1"/>
  <c r="I463" i="10"/>
  <c r="N463" i="10" s="1"/>
  <c r="I464" i="10"/>
  <c r="N464" i="10" s="1"/>
  <c r="I465" i="10"/>
  <c r="N465" i="10" s="1"/>
  <c r="I466" i="10"/>
  <c r="N466" i="10" s="1"/>
  <c r="I467" i="10"/>
  <c r="N467" i="10" s="1"/>
  <c r="I468" i="10"/>
  <c r="N468" i="10" s="1"/>
  <c r="I469" i="10"/>
  <c r="N469" i="10" s="1"/>
  <c r="I470" i="10"/>
  <c r="N470" i="10" s="1"/>
  <c r="I471" i="10"/>
  <c r="N471" i="10" s="1"/>
  <c r="I472" i="10"/>
  <c r="N472" i="10" s="1"/>
  <c r="I473" i="10"/>
  <c r="N473" i="10" s="1"/>
  <c r="I474" i="10"/>
  <c r="N474" i="10" s="1"/>
  <c r="I475" i="10"/>
  <c r="N475" i="10" s="1"/>
  <c r="I476" i="10"/>
  <c r="N476" i="10" s="1"/>
  <c r="I477" i="10"/>
  <c r="N477" i="10" s="1"/>
  <c r="I478" i="10"/>
  <c r="N478" i="10" s="1"/>
  <c r="I479" i="10"/>
  <c r="N479" i="10" s="1"/>
  <c r="I480" i="10"/>
  <c r="N480" i="10" s="1"/>
  <c r="I481" i="10"/>
  <c r="N481" i="10" s="1"/>
  <c r="I482" i="10"/>
  <c r="N482" i="10" s="1"/>
  <c r="I483" i="10"/>
  <c r="N483" i="10" s="1"/>
  <c r="I484" i="10"/>
  <c r="N484" i="10" s="1"/>
  <c r="I485" i="10"/>
  <c r="N485" i="10" s="1"/>
  <c r="I486" i="10"/>
  <c r="N486" i="10" s="1"/>
  <c r="I487" i="10"/>
  <c r="N487" i="10" s="1"/>
  <c r="I488" i="10"/>
  <c r="N488" i="10" s="1"/>
  <c r="I489" i="10"/>
  <c r="N489" i="10" s="1"/>
  <c r="I490" i="10"/>
  <c r="N490" i="10" s="1"/>
  <c r="I491" i="10"/>
  <c r="N491" i="10" s="1"/>
  <c r="I492" i="10"/>
  <c r="N492" i="10" s="1"/>
  <c r="I493" i="10"/>
  <c r="N493" i="10" s="1"/>
  <c r="I494" i="10"/>
  <c r="N494" i="10" s="1"/>
  <c r="I495" i="10"/>
  <c r="N495" i="10" s="1"/>
  <c r="I496" i="10"/>
  <c r="N496" i="10" s="1"/>
  <c r="I497" i="10"/>
  <c r="N497" i="10" s="1"/>
  <c r="I498" i="10"/>
  <c r="N498" i="10" s="1"/>
  <c r="I499" i="10"/>
  <c r="N499" i="10" s="1"/>
  <c r="I500" i="10"/>
  <c r="N500" i="10" s="1"/>
  <c r="I501" i="10"/>
  <c r="N501" i="10" s="1"/>
  <c r="I502" i="10"/>
  <c r="N502" i="10" s="1"/>
  <c r="I503" i="10"/>
  <c r="N503" i="10" s="1"/>
  <c r="I504" i="10"/>
  <c r="N504" i="10" s="1"/>
  <c r="I505" i="10"/>
  <c r="N505" i="10" s="1"/>
  <c r="I506" i="10"/>
  <c r="N506" i="10" s="1"/>
  <c r="I507" i="10"/>
  <c r="N507" i="10" s="1"/>
  <c r="I508" i="10"/>
  <c r="N508" i="10" s="1"/>
  <c r="I509" i="10"/>
  <c r="N509" i="10" s="1"/>
  <c r="I510" i="10"/>
  <c r="N510" i="10" s="1"/>
  <c r="I511" i="10"/>
  <c r="N511" i="10" s="1"/>
  <c r="I512" i="10"/>
  <c r="N512" i="10" s="1"/>
  <c r="I513" i="10"/>
  <c r="N513" i="10" s="1"/>
  <c r="I514" i="10"/>
  <c r="N514" i="10" s="1"/>
  <c r="I515" i="10"/>
  <c r="N515" i="10" s="1"/>
  <c r="I516" i="10"/>
  <c r="N516" i="10" s="1"/>
  <c r="I517" i="10"/>
  <c r="N517" i="10" s="1"/>
  <c r="I518" i="10"/>
  <c r="N518" i="10" s="1"/>
  <c r="I519" i="10"/>
  <c r="N519" i="10" s="1"/>
  <c r="I520" i="10"/>
  <c r="N520" i="10" s="1"/>
  <c r="I521" i="10"/>
  <c r="N521" i="10" s="1"/>
  <c r="I522" i="10"/>
  <c r="N522" i="10" s="1"/>
  <c r="I523" i="10"/>
  <c r="N523" i="10" s="1"/>
  <c r="I524" i="10"/>
  <c r="N524" i="10" s="1"/>
  <c r="I525" i="10"/>
  <c r="N525" i="10" s="1"/>
  <c r="I526" i="10"/>
  <c r="N526" i="10" s="1"/>
  <c r="I527" i="10"/>
  <c r="N527" i="10" s="1"/>
  <c r="I528" i="10"/>
  <c r="N528" i="10" s="1"/>
  <c r="I529" i="10"/>
  <c r="N529" i="10" s="1"/>
  <c r="I530" i="10"/>
  <c r="N530" i="10" s="1"/>
  <c r="I531" i="10"/>
  <c r="N531" i="10" s="1"/>
  <c r="I532" i="10"/>
  <c r="N532" i="10" s="1"/>
  <c r="I533" i="10"/>
  <c r="N533" i="10" s="1"/>
  <c r="I534" i="10"/>
  <c r="N534" i="10" s="1"/>
  <c r="I535" i="10"/>
  <c r="N535" i="10" s="1"/>
  <c r="I536" i="10"/>
  <c r="N536" i="10" s="1"/>
  <c r="I537" i="10"/>
  <c r="N537" i="10" s="1"/>
  <c r="I538" i="10"/>
  <c r="N538" i="10" s="1"/>
  <c r="I539" i="10"/>
  <c r="N539" i="10" s="1"/>
  <c r="I540" i="10"/>
  <c r="N540" i="10" s="1"/>
  <c r="I541" i="10"/>
  <c r="N541" i="10" s="1"/>
  <c r="I542" i="10"/>
  <c r="N542" i="10" s="1"/>
  <c r="I543" i="10"/>
  <c r="N543" i="10" s="1"/>
  <c r="I544" i="10"/>
  <c r="N544" i="10" s="1"/>
  <c r="I545" i="10"/>
  <c r="N545" i="10" s="1"/>
  <c r="I546" i="10"/>
  <c r="N546" i="10" s="1"/>
  <c r="I547" i="10"/>
  <c r="N547" i="10" s="1"/>
  <c r="I548" i="10"/>
  <c r="N548" i="10" s="1"/>
  <c r="I549" i="10"/>
  <c r="N549" i="10" s="1"/>
  <c r="I550" i="10"/>
  <c r="N550" i="10" s="1"/>
  <c r="I551" i="10"/>
  <c r="N551" i="10" s="1"/>
  <c r="I552" i="10"/>
  <c r="N552" i="10" s="1"/>
  <c r="I553" i="10"/>
  <c r="N553" i="10" s="1"/>
  <c r="I554" i="10"/>
  <c r="N554" i="10" s="1"/>
  <c r="I555" i="10"/>
  <c r="N555" i="10" s="1"/>
  <c r="I556" i="10"/>
  <c r="N556" i="10" s="1"/>
  <c r="I557" i="10"/>
  <c r="N557" i="10" s="1"/>
  <c r="I558" i="10"/>
  <c r="N558" i="10" s="1"/>
  <c r="I559" i="10"/>
  <c r="N559" i="10" s="1"/>
  <c r="I560" i="10"/>
  <c r="N560" i="10" s="1"/>
  <c r="I561" i="10"/>
  <c r="N561" i="10" s="1"/>
  <c r="I562" i="10"/>
  <c r="N562" i="10" s="1"/>
  <c r="I563" i="10"/>
  <c r="N563" i="10" s="1"/>
  <c r="I564" i="10"/>
  <c r="N564" i="10" s="1"/>
  <c r="I565" i="10"/>
  <c r="N565" i="10" s="1"/>
  <c r="I566" i="10"/>
  <c r="N566" i="10" s="1"/>
  <c r="I567" i="10"/>
  <c r="N567" i="10" s="1"/>
  <c r="I568" i="10"/>
  <c r="N568" i="10" s="1"/>
  <c r="I569" i="10"/>
  <c r="N569" i="10" s="1"/>
  <c r="I570" i="10"/>
  <c r="N570" i="10" s="1"/>
  <c r="I571" i="10"/>
  <c r="N571" i="10" s="1"/>
  <c r="I572" i="10"/>
  <c r="N572" i="10" s="1"/>
  <c r="I573" i="10"/>
  <c r="N573" i="10" s="1"/>
  <c r="I574" i="10"/>
  <c r="N574" i="10" s="1"/>
  <c r="I575" i="10"/>
  <c r="N575" i="10" s="1"/>
  <c r="I576" i="10"/>
  <c r="N576" i="10" s="1"/>
  <c r="I577" i="10"/>
  <c r="N577" i="10" s="1"/>
  <c r="I578" i="10"/>
  <c r="N578" i="10" s="1"/>
  <c r="I579" i="10"/>
  <c r="N579" i="10" s="1"/>
  <c r="I580" i="10"/>
  <c r="N580" i="10" s="1"/>
  <c r="I581" i="10"/>
  <c r="N581" i="10" s="1"/>
  <c r="I582" i="10"/>
  <c r="N582" i="10" s="1"/>
  <c r="I583" i="10"/>
  <c r="N583" i="10" s="1"/>
  <c r="I584" i="10"/>
  <c r="N584" i="10" s="1"/>
  <c r="I585" i="10"/>
  <c r="N585" i="10" s="1"/>
  <c r="I586" i="10"/>
  <c r="N586" i="10" s="1"/>
  <c r="I587" i="10"/>
  <c r="N587" i="10" s="1"/>
  <c r="I588" i="10"/>
  <c r="N588" i="10" s="1"/>
  <c r="I589" i="10"/>
  <c r="N589" i="10" s="1"/>
  <c r="I590" i="10"/>
  <c r="N590" i="10" s="1"/>
  <c r="I591" i="10"/>
  <c r="N591" i="10" s="1"/>
  <c r="I592" i="10"/>
  <c r="N592" i="10" s="1"/>
  <c r="I593" i="10"/>
  <c r="N593" i="10" s="1"/>
  <c r="I594" i="10"/>
  <c r="N594" i="10" s="1"/>
  <c r="I595" i="10"/>
  <c r="N595" i="10" s="1"/>
  <c r="I596" i="10"/>
  <c r="N596" i="10" s="1"/>
  <c r="I597" i="10"/>
  <c r="N597" i="10" s="1"/>
  <c r="I598" i="10"/>
  <c r="N598" i="10" s="1"/>
  <c r="I599" i="10"/>
  <c r="N599" i="10" s="1"/>
  <c r="I600" i="10"/>
  <c r="N600" i="10" s="1"/>
  <c r="I601" i="10"/>
  <c r="N601" i="10" s="1"/>
  <c r="I602" i="10"/>
  <c r="N602" i="10" s="1"/>
  <c r="I603" i="10"/>
  <c r="N603" i="10" s="1"/>
  <c r="I604" i="10"/>
  <c r="N604" i="10" s="1"/>
  <c r="I605" i="10"/>
  <c r="N605" i="10" s="1"/>
  <c r="I606" i="10"/>
  <c r="N606" i="10" s="1"/>
  <c r="I607" i="10"/>
  <c r="N607" i="10" s="1"/>
  <c r="I608" i="10"/>
  <c r="N608" i="10" s="1"/>
  <c r="I609" i="10"/>
  <c r="N609" i="10" s="1"/>
  <c r="I610" i="10"/>
  <c r="N610" i="10" s="1"/>
  <c r="I611" i="10"/>
  <c r="N611" i="10" s="1"/>
  <c r="I612" i="10"/>
  <c r="N612" i="10" s="1"/>
  <c r="I613" i="10"/>
  <c r="N613" i="10" s="1"/>
  <c r="I614" i="10"/>
  <c r="N614" i="10" s="1"/>
  <c r="I615" i="10"/>
  <c r="N615" i="10" s="1"/>
  <c r="I616" i="10"/>
  <c r="N616" i="10" s="1"/>
  <c r="I617" i="10"/>
  <c r="N617" i="10" s="1"/>
  <c r="I618" i="10"/>
  <c r="N618" i="10" s="1"/>
  <c r="I619" i="10"/>
  <c r="N619" i="10" s="1"/>
  <c r="I620" i="10"/>
  <c r="N620" i="10" s="1"/>
  <c r="I621" i="10"/>
  <c r="N621" i="10" s="1"/>
  <c r="I622" i="10"/>
  <c r="N622" i="10" s="1"/>
  <c r="I623" i="10"/>
  <c r="N623" i="10" s="1"/>
  <c r="I624" i="10"/>
  <c r="N624" i="10" s="1"/>
  <c r="I625" i="10"/>
  <c r="N625" i="10" s="1"/>
  <c r="I626" i="10"/>
  <c r="N626" i="10" s="1"/>
  <c r="I627" i="10"/>
  <c r="N627" i="10" s="1"/>
  <c r="I628" i="10"/>
  <c r="N628" i="10" s="1"/>
  <c r="I629" i="10"/>
  <c r="N629" i="10" s="1"/>
  <c r="I630" i="10"/>
  <c r="N630" i="10" s="1"/>
  <c r="I631" i="10"/>
  <c r="N631" i="10" s="1"/>
  <c r="I632" i="10"/>
  <c r="N632" i="10" s="1"/>
  <c r="I633" i="10"/>
  <c r="N633" i="10" s="1"/>
  <c r="I634" i="10"/>
  <c r="N634" i="10" s="1"/>
  <c r="I635" i="10"/>
  <c r="N635" i="10" s="1"/>
  <c r="I636" i="10"/>
  <c r="N636" i="10" s="1"/>
  <c r="I637" i="10"/>
  <c r="N637" i="10" s="1"/>
  <c r="I638" i="10"/>
  <c r="N638" i="10" s="1"/>
  <c r="I639" i="10"/>
  <c r="N639" i="10" s="1"/>
  <c r="I640" i="10"/>
  <c r="N640" i="10" s="1"/>
  <c r="I641" i="10"/>
  <c r="N641" i="10" s="1"/>
  <c r="I642" i="10"/>
  <c r="N642" i="10" s="1"/>
  <c r="I643" i="10"/>
  <c r="N643" i="10" s="1"/>
  <c r="I644" i="10"/>
  <c r="N644" i="10" s="1"/>
  <c r="I645" i="10"/>
  <c r="N645" i="10" s="1"/>
  <c r="I646" i="10"/>
  <c r="N646" i="10" s="1"/>
  <c r="I647" i="10"/>
  <c r="N647" i="10" s="1"/>
  <c r="I648" i="10"/>
  <c r="N648" i="10" s="1"/>
  <c r="I649" i="10"/>
  <c r="N649" i="10" s="1"/>
  <c r="I650" i="10"/>
  <c r="N650" i="10" s="1"/>
  <c r="I651" i="10"/>
  <c r="N651" i="10" s="1"/>
  <c r="I652" i="10"/>
  <c r="N652" i="10" s="1"/>
  <c r="I653" i="10"/>
  <c r="N653" i="10" s="1"/>
  <c r="I654" i="10"/>
  <c r="N654" i="10" s="1"/>
  <c r="I655" i="10"/>
  <c r="N655" i="10" s="1"/>
  <c r="I656" i="10"/>
  <c r="N656" i="10" s="1"/>
  <c r="I657" i="10"/>
  <c r="N657" i="10" s="1"/>
  <c r="I658" i="10"/>
  <c r="N658" i="10" s="1"/>
  <c r="I659" i="10"/>
  <c r="N659" i="10" s="1"/>
  <c r="I660" i="10"/>
  <c r="N660" i="10" s="1"/>
  <c r="I661" i="10"/>
  <c r="N661" i="10" s="1"/>
  <c r="I662" i="10"/>
  <c r="N662" i="10" s="1"/>
  <c r="I663" i="10"/>
  <c r="N663" i="10" s="1"/>
  <c r="I664" i="10"/>
  <c r="N664" i="10" s="1"/>
  <c r="I665" i="10"/>
  <c r="N665" i="10" s="1"/>
  <c r="I666" i="10"/>
  <c r="N666" i="10" s="1"/>
  <c r="I667" i="10"/>
  <c r="N667" i="10" s="1"/>
  <c r="I668" i="10"/>
  <c r="N668" i="10" s="1"/>
  <c r="I669" i="10"/>
  <c r="N669" i="10" s="1"/>
  <c r="I670" i="10"/>
  <c r="N670" i="10" s="1"/>
  <c r="I671" i="10"/>
  <c r="N671" i="10" s="1"/>
  <c r="I672" i="10"/>
  <c r="N672" i="10" s="1"/>
  <c r="I673" i="10"/>
  <c r="N673" i="10" s="1"/>
  <c r="I674" i="10"/>
  <c r="N674" i="10" s="1"/>
  <c r="I675" i="10"/>
  <c r="N675" i="10" s="1"/>
  <c r="I676" i="10"/>
  <c r="N676" i="10" s="1"/>
  <c r="I677" i="10"/>
  <c r="N677" i="10" s="1"/>
  <c r="I678" i="10"/>
  <c r="N678" i="10" s="1"/>
  <c r="I679" i="10"/>
  <c r="N679" i="10" s="1"/>
  <c r="I680" i="10"/>
  <c r="N680" i="10" s="1"/>
  <c r="I681" i="10"/>
  <c r="N681" i="10" s="1"/>
  <c r="I682" i="10"/>
  <c r="N682" i="10" s="1"/>
  <c r="I683" i="10"/>
  <c r="N683" i="10" s="1"/>
  <c r="I684" i="10"/>
  <c r="N684" i="10" s="1"/>
  <c r="I685" i="10"/>
  <c r="N685" i="10" s="1"/>
  <c r="I686" i="10"/>
  <c r="N686" i="10" s="1"/>
  <c r="I687" i="10"/>
  <c r="N687" i="10" s="1"/>
  <c r="I688" i="10"/>
  <c r="N688" i="10" s="1"/>
  <c r="I689" i="10"/>
  <c r="N689" i="10" s="1"/>
  <c r="I690" i="10"/>
  <c r="N690" i="10" s="1"/>
  <c r="I691" i="10"/>
  <c r="N691" i="10" s="1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74" i="10"/>
  <c r="J75" i="10"/>
  <c r="J76" i="10"/>
  <c r="J77" i="10"/>
  <c r="J78" i="10"/>
  <c r="J79" i="10"/>
  <c r="J80" i="10"/>
  <c r="J81" i="10"/>
  <c r="J82" i="10"/>
  <c r="J83" i="10"/>
  <c r="J84" i="10"/>
  <c r="J85" i="10"/>
  <c r="J86" i="10"/>
  <c r="J87" i="10"/>
  <c r="J88" i="10"/>
  <c r="J89" i="10"/>
  <c r="J90" i="10"/>
  <c r="J91" i="10"/>
  <c r="J92" i="10"/>
  <c r="J93" i="10"/>
  <c r="J94" i="10"/>
  <c r="J95" i="10"/>
  <c r="J96" i="10"/>
  <c r="J97" i="10"/>
  <c r="J98" i="10"/>
  <c r="J99" i="10"/>
  <c r="J100" i="10"/>
  <c r="J101" i="10"/>
  <c r="J102" i="10"/>
  <c r="J103" i="10"/>
  <c r="J104" i="10"/>
  <c r="J105" i="10"/>
  <c r="J106" i="10"/>
  <c r="J107" i="10"/>
  <c r="J108" i="10"/>
  <c r="J109" i="10"/>
  <c r="J110" i="10"/>
  <c r="J111" i="10"/>
  <c r="J112" i="10"/>
  <c r="J113" i="10"/>
  <c r="J114" i="10"/>
  <c r="J115" i="10"/>
  <c r="J116" i="10"/>
  <c r="J117" i="10"/>
  <c r="J118" i="10"/>
  <c r="J119" i="10"/>
  <c r="J120" i="10"/>
  <c r="J121" i="10"/>
  <c r="J122" i="10"/>
  <c r="J123" i="10"/>
  <c r="J124" i="10"/>
  <c r="J125" i="10"/>
  <c r="J126" i="10"/>
  <c r="J127" i="10"/>
  <c r="J128" i="10"/>
  <c r="J129" i="10"/>
  <c r="J130" i="10"/>
  <c r="J131" i="10"/>
  <c r="J132" i="10"/>
  <c r="J133" i="10"/>
  <c r="J134" i="10"/>
  <c r="J135" i="10"/>
  <c r="J136" i="10"/>
  <c r="J137" i="10"/>
  <c r="J138" i="10"/>
  <c r="J139" i="10"/>
  <c r="J140" i="10"/>
  <c r="J141" i="10"/>
  <c r="J142" i="10"/>
  <c r="J143" i="10"/>
  <c r="J144" i="10"/>
  <c r="J145" i="10"/>
  <c r="J146" i="10"/>
  <c r="J147" i="10"/>
  <c r="J148" i="10"/>
  <c r="J149" i="10"/>
  <c r="J150" i="10"/>
  <c r="J151" i="10"/>
  <c r="J152" i="10"/>
  <c r="J153" i="10"/>
  <c r="J154" i="10"/>
  <c r="J155" i="10"/>
  <c r="J156" i="10"/>
  <c r="J157" i="10"/>
  <c r="J158" i="10"/>
  <c r="J159" i="10"/>
  <c r="J160" i="10"/>
  <c r="J161" i="10"/>
  <c r="J162" i="10"/>
  <c r="J163" i="10"/>
  <c r="J164" i="10"/>
  <c r="J165" i="10"/>
  <c r="J166" i="10"/>
  <c r="J167" i="10"/>
  <c r="J168" i="10"/>
  <c r="J169" i="10"/>
  <c r="J170" i="10"/>
  <c r="J171" i="10"/>
  <c r="J172" i="10"/>
  <c r="J173" i="10"/>
  <c r="J174" i="10"/>
  <c r="J175" i="10"/>
  <c r="J176" i="10"/>
  <c r="J177" i="10"/>
  <c r="J178" i="10"/>
  <c r="J179" i="10"/>
  <c r="J180" i="10"/>
  <c r="J181" i="10"/>
  <c r="J182" i="10"/>
  <c r="J183" i="10"/>
  <c r="J184" i="10"/>
  <c r="J185" i="10"/>
  <c r="J186" i="10"/>
  <c r="J187" i="10"/>
  <c r="J188" i="10"/>
  <c r="J189" i="10"/>
  <c r="J190" i="10"/>
  <c r="J191" i="10"/>
  <c r="J192" i="10"/>
  <c r="J193" i="10"/>
  <c r="J194" i="10"/>
  <c r="J195" i="10"/>
  <c r="J196" i="10"/>
  <c r="J197" i="10"/>
  <c r="J198" i="10"/>
  <c r="J199" i="10"/>
  <c r="J200" i="10"/>
  <c r="J201" i="10"/>
  <c r="J202" i="10"/>
  <c r="J203" i="10"/>
  <c r="J204" i="10"/>
  <c r="J205" i="10"/>
  <c r="J206" i="10"/>
  <c r="J207" i="10"/>
  <c r="J208" i="10"/>
  <c r="J209" i="10"/>
  <c r="J210" i="10"/>
  <c r="J211" i="10"/>
  <c r="J212" i="10"/>
  <c r="J213" i="10"/>
  <c r="J214" i="10"/>
  <c r="J215" i="10"/>
  <c r="J216" i="10"/>
  <c r="J217" i="10"/>
  <c r="J218" i="10"/>
  <c r="J219" i="10"/>
  <c r="J220" i="10"/>
  <c r="J221" i="10"/>
  <c r="J222" i="10"/>
  <c r="J223" i="10"/>
  <c r="J224" i="10"/>
  <c r="J225" i="10"/>
  <c r="J226" i="10"/>
  <c r="J227" i="10"/>
  <c r="J228" i="10"/>
  <c r="J229" i="10"/>
  <c r="J230" i="10"/>
  <c r="J231" i="10"/>
  <c r="J232" i="10"/>
  <c r="J233" i="10"/>
  <c r="J234" i="10"/>
  <c r="J235" i="10"/>
  <c r="J236" i="10"/>
  <c r="J237" i="10"/>
  <c r="J238" i="10"/>
  <c r="J239" i="10"/>
  <c r="J240" i="10"/>
  <c r="J241" i="10"/>
  <c r="J242" i="10"/>
  <c r="J243" i="10"/>
  <c r="J244" i="10"/>
  <c r="J245" i="10"/>
  <c r="J246" i="10"/>
  <c r="J247" i="10"/>
  <c r="J248" i="10"/>
  <c r="J249" i="10"/>
  <c r="J250" i="10"/>
  <c r="J251" i="10"/>
  <c r="J252" i="10"/>
  <c r="J253" i="10"/>
  <c r="J254" i="10"/>
  <c r="J255" i="10"/>
  <c r="J256" i="10"/>
  <c r="J257" i="10"/>
  <c r="J258" i="10"/>
  <c r="J259" i="10"/>
  <c r="J260" i="10"/>
  <c r="J261" i="10"/>
  <c r="J262" i="10"/>
  <c r="J263" i="10"/>
  <c r="J264" i="10"/>
  <c r="J265" i="10"/>
  <c r="J266" i="10"/>
  <c r="J267" i="10"/>
  <c r="J268" i="10"/>
  <c r="J269" i="10"/>
  <c r="J270" i="10"/>
  <c r="J271" i="10"/>
  <c r="J272" i="10"/>
  <c r="J273" i="10"/>
  <c r="J274" i="10"/>
  <c r="J275" i="10"/>
  <c r="J276" i="10"/>
  <c r="J277" i="10"/>
  <c r="J278" i="10"/>
  <c r="J279" i="10"/>
  <c r="J280" i="10"/>
  <c r="J281" i="10"/>
  <c r="J282" i="10"/>
  <c r="J283" i="10"/>
  <c r="J284" i="10"/>
  <c r="J285" i="10"/>
  <c r="J286" i="10"/>
  <c r="J287" i="10"/>
  <c r="J288" i="10"/>
  <c r="J289" i="10"/>
  <c r="J290" i="10"/>
  <c r="J291" i="10"/>
  <c r="J292" i="10"/>
  <c r="J293" i="10"/>
  <c r="J294" i="10"/>
  <c r="J295" i="10"/>
  <c r="J296" i="10"/>
  <c r="J297" i="10"/>
  <c r="J298" i="10"/>
  <c r="J299" i="10"/>
  <c r="J300" i="10"/>
  <c r="J301" i="10"/>
  <c r="J302" i="10"/>
  <c r="J303" i="10"/>
  <c r="J304" i="10"/>
  <c r="J305" i="10"/>
  <c r="J306" i="10"/>
  <c r="J307" i="10"/>
  <c r="J308" i="10"/>
  <c r="J309" i="10"/>
  <c r="J310" i="10"/>
  <c r="J311" i="10"/>
  <c r="J312" i="10"/>
  <c r="J313" i="10"/>
  <c r="J314" i="10"/>
  <c r="J315" i="10"/>
  <c r="J316" i="10"/>
  <c r="J317" i="10"/>
  <c r="J318" i="10"/>
  <c r="J319" i="10"/>
  <c r="J320" i="10"/>
  <c r="J321" i="10"/>
  <c r="J322" i="10"/>
  <c r="J323" i="10"/>
  <c r="J324" i="10"/>
  <c r="J325" i="10"/>
  <c r="J326" i="10"/>
  <c r="J327" i="10"/>
  <c r="J328" i="10"/>
  <c r="J329" i="10"/>
  <c r="J330" i="10"/>
  <c r="J331" i="10"/>
  <c r="J332" i="10"/>
  <c r="J333" i="10"/>
  <c r="J334" i="10"/>
  <c r="J335" i="10"/>
  <c r="J336" i="10"/>
  <c r="J337" i="10"/>
  <c r="J338" i="10"/>
  <c r="J339" i="10"/>
  <c r="J340" i="10"/>
  <c r="J341" i="10"/>
  <c r="J342" i="10"/>
  <c r="J343" i="10"/>
  <c r="J344" i="10"/>
  <c r="J345" i="10"/>
  <c r="J346" i="10"/>
  <c r="J347" i="10"/>
  <c r="J348" i="10"/>
  <c r="J349" i="10"/>
  <c r="J350" i="10"/>
  <c r="J351" i="10"/>
  <c r="J352" i="10"/>
  <c r="J353" i="10"/>
  <c r="J354" i="10"/>
  <c r="J355" i="10"/>
  <c r="J356" i="10"/>
  <c r="J357" i="10"/>
  <c r="J358" i="10"/>
  <c r="J359" i="10"/>
  <c r="J360" i="10"/>
  <c r="J361" i="10"/>
  <c r="J362" i="10"/>
  <c r="J363" i="10"/>
  <c r="J364" i="10"/>
  <c r="J365" i="10"/>
  <c r="J366" i="10"/>
  <c r="J367" i="10"/>
  <c r="J368" i="10"/>
  <c r="J369" i="10"/>
  <c r="J370" i="10"/>
  <c r="J371" i="10"/>
  <c r="J372" i="10"/>
  <c r="J373" i="10"/>
  <c r="J374" i="10"/>
  <c r="J375" i="10"/>
  <c r="J376" i="10"/>
  <c r="J377" i="10"/>
  <c r="J378" i="10"/>
  <c r="J379" i="10"/>
  <c r="J380" i="10"/>
  <c r="J381" i="10"/>
  <c r="J382" i="10"/>
  <c r="J383" i="10"/>
  <c r="J384" i="10"/>
  <c r="J385" i="10"/>
  <c r="J386" i="10"/>
  <c r="J387" i="10"/>
  <c r="J388" i="10"/>
  <c r="J389" i="10"/>
  <c r="J390" i="10"/>
  <c r="J391" i="10"/>
  <c r="J392" i="10"/>
  <c r="J393" i="10"/>
  <c r="J394" i="10"/>
  <c r="J395" i="10"/>
  <c r="J396" i="10"/>
  <c r="J397" i="10"/>
  <c r="J398" i="10"/>
  <c r="J399" i="10"/>
  <c r="J400" i="10"/>
  <c r="J401" i="10"/>
  <c r="J402" i="10"/>
  <c r="J403" i="10"/>
  <c r="J404" i="10"/>
  <c r="J405" i="10"/>
  <c r="J406" i="10"/>
  <c r="J407" i="10"/>
  <c r="J408" i="10"/>
  <c r="J409" i="10"/>
  <c r="J410" i="10"/>
  <c r="J411" i="10"/>
  <c r="J412" i="10"/>
  <c r="J413" i="10"/>
  <c r="J414" i="10"/>
  <c r="J415" i="10"/>
  <c r="J416" i="10"/>
  <c r="J417" i="10"/>
  <c r="J418" i="10"/>
  <c r="J419" i="10"/>
  <c r="J420" i="10"/>
  <c r="J421" i="10"/>
  <c r="J422" i="10"/>
  <c r="J423" i="10"/>
  <c r="J424" i="10"/>
  <c r="J425" i="10"/>
  <c r="J426" i="10"/>
  <c r="J427" i="10"/>
  <c r="J428" i="10"/>
  <c r="J429" i="10"/>
  <c r="J430" i="10"/>
  <c r="J431" i="10"/>
  <c r="J432" i="10"/>
  <c r="J433" i="10"/>
  <c r="J434" i="10"/>
  <c r="J435" i="10"/>
  <c r="J436" i="10"/>
  <c r="J437" i="10"/>
  <c r="J438" i="10"/>
  <c r="J439" i="10"/>
  <c r="J440" i="10"/>
  <c r="J441" i="10"/>
  <c r="J442" i="10"/>
  <c r="J443" i="10"/>
  <c r="J444" i="10"/>
  <c r="J445" i="10"/>
  <c r="J446" i="10"/>
  <c r="J447" i="10"/>
  <c r="J448" i="10"/>
  <c r="J449" i="10"/>
  <c r="J450" i="10"/>
  <c r="J451" i="10"/>
  <c r="J452" i="10"/>
  <c r="J453" i="10"/>
  <c r="J454" i="10"/>
  <c r="J455" i="10"/>
  <c r="J456" i="10"/>
  <c r="J457" i="10"/>
  <c r="J458" i="10"/>
  <c r="J459" i="10"/>
  <c r="J460" i="10"/>
  <c r="J461" i="10"/>
  <c r="J462" i="10"/>
  <c r="J463" i="10"/>
  <c r="J464" i="10"/>
  <c r="J465" i="10"/>
  <c r="J466" i="10"/>
  <c r="J467" i="10"/>
  <c r="J468" i="10"/>
  <c r="J469" i="10"/>
  <c r="J470" i="10"/>
  <c r="J471" i="10"/>
  <c r="J472" i="10"/>
  <c r="J473" i="10"/>
  <c r="J474" i="10"/>
  <c r="J475" i="10"/>
  <c r="J476" i="10"/>
  <c r="J477" i="10"/>
  <c r="J478" i="10"/>
  <c r="J479" i="10"/>
  <c r="J480" i="10"/>
  <c r="J481" i="10"/>
  <c r="J482" i="10"/>
  <c r="J483" i="10"/>
  <c r="J484" i="10"/>
  <c r="J485" i="10"/>
  <c r="J486" i="10"/>
  <c r="J487" i="10"/>
  <c r="J488" i="10"/>
  <c r="J489" i="10"/>
  <c r="J490" i="10"/>
  <c r="J491" i="10"/>
  <c r="J492" i="10"/>
  <c r="J493" i="10"/>
  <c r="J494" i="10"/>
  <c r="J495" i="10"/>
  <c r="J496" i="10"/>
  <c r="J497" i="10"/>
  <c r="J498" i="10"/>
  <c r="J499" i="10"/>
  <c r="J500" i="10"/>
  <c r="J501" i="10"/>
  <c r="J502" i="10"/>
  <c r="J503" i="10"/>
  <c r="J504" i="10"/>
  <c r="J505" i="10"/>
  <c r="J506" i="10"/>
  <c r="J507" i="10"/>
  <c r="J508" i="10"/>
  <c r="J509" i="10"/>
  <c r="J510" i="10"/>
  <c r="J511" i="10"/>
  <c r="J512" i="10"/>
  <c r="J513" i="10"/>
  <c r="J514" i="10"/>
  <c r="J515" i="10"/>
  <c r="J516" i="10"/>
  <c r="J517" i="10"/>
  <c r="J518" i="10"/>
  <c r="J519" i="10"/>
  <c r="J520" i="10"/>
  <c r="J521" i="10"/>
  <c r="J522" i="10"/>
  <c r="J523" i="10"/>
  <c r="J524" i="10"/>
  <c r="J525" i="10"/>
  <c r="J526" i="10"/>
  <c r="J527" i="10"/>
  <c r="J528" i="10"/>
  <c r="J529" i="10"/>
  <c r="J530" i="10"/>
  <c r="J531" i="10"/>
  <c r="J532" i="10"/>
  <c r="J533" i="10"/>
  <c r="J534" i="10"/>
  <c r="J535" i="10"/>
  <c r="J536" i="10"/>
  <c r="J537" i="10"/>
  <c r="J538" i="10"/>
  <c r="J539" i="10"/>
  <c r="J540" i="10"/>
  <c r="J541" i="10"/>
  <c r="J542" i="10"/>
  <c r="J543" i="10"/>
  <c r="J544" i="10"/>
  <c r="J545" i="10"/>
  <c r="J546" i="10"/>
  <c r="J547" i="10"/>
  <c r="J548" i="10"/>
  <c r="J549" i="10"/>
  <c r="J550" i="10"/>
  <c r="J551" i="10"/>
  <c r="J552" i="10"/>
  <c r="J553" i="10"/>
  <c r="J554" i="10"/>
  <c r="J555" i="10"/>
  <c r="J556" i="10"/>
  <c r="J557" i="10"/>
  <c r="J558" i="10"/>
  <c r="J559" i="10"/>
  <c r="J560" i="10"/>
  <c r="J561" i="10"/>
  <c r="J562" i="10"/>
  <c r="J563" i="10"/>
  <c r="J564" i="10"/>
  <c r="J565" i="10"/>
  <c r="J566" i="10"/>
  <c r="J567" i="10"/>
  <c r="J568" i="10"/>
  <c r="J569" i="10"/>
  <c r="J570" i="10"/>
  <c r="J571" i="10"/>
  <c r="J572" i="10"/>
  <c r="J573" i="10"/>
  <c r="J574" i="10"/>
  <c r="J575" i="10"/>
  <c r="J576" i="10"/>
  <c r="J577" i="10"/>
  <c r="J578" i="10"/>
  <c r="J579" i="10"/>
  <c r="J580" i="10"/>
  <c r="J581" i="10"/>
  <c r="J582" i="10"/>
  <c r="J583" i="10"/>
  <c r="J584" i="10"/>
  <c r="J585" i="10"/>
  <c r="J586" i="10"/>
  <c r="J587" i="10"/>
  <c r="J588" i="10"/>
  <c r="J589" i="10"/>
  <c r="J590" i="10"/>
  <c r="J591" i="10"/>
  <c r="J592" i="10"/>
  <c r="J593" i="10"/>
  <c r="J594" i="10"/>
  <c r="J595" i="10"/>
  <c r="J596" i="10"/>
  <c r="J597" i="10"/>
  <c r="J598" i="10"/>
  <c r="J599" i="10"/>
  <c r="J600" i="10"/>
  <c r="J601" i="10"/>
  <c r="J602" i="10"/>
  <c r="J603" i="10"/>
  <c r="J604" i="10"/>
  <c r="J605" i="10"/>
  <c r="J606" i="10"/>
  <c r="J607" i="10"/>
  <c r="J608" i="10"/>
  <c r="J609" i="10"/>
  <c r="J610" i="10"/>
  <c r="J611" i="10"/>
  <c r="J612" i="10"/>
  <c r="J613" i="10"/>
  <c r="J614" i="10"/>
  <c r="J615" i="10"/>
  <c r="J616" i="10"/>
  <c r="J617" i="10"/>
  <c r="J618" i="10"/>
  <c r="J619" i="10"/>
  <c r="J620" i="10"/>
  <c r="J621" i="10"/>
  <c r="J622" i="10"/>
  <c r="J623" i="10"/>
  <c r="J624" i="10"/>
  <c r="J625" i="10"/>
  <c r="J626" i="10"/>
  <c r="J627" i="10"/>
  <c r="J628" i="10"/>
  <c r="J629" i="10"/>
  <c r="J630" i="10"/>
  <c r="J631" i="10"/>
  <c r="J632" i="10"/>
  <c r="J633" i="10"/>
  <c r="J634" i="10"/>
  <c r="J635" i="10"/>
  <c r="J636" i="10"/>
  <c r="J637" i="10"/>
  <c r="J638" i="10"/>
  <c r="J639" i="10"/>
  <c r="J640" i="10"/>
  <c r="J641" i="10"/>
  <c r="J642" i="10"/>
  <c r="J643" i="10"/>
  <c r="J644" i="10"/>
  <c r="J645" i="10"/>
  <c r="J646" i="10"/>
  <c r="J647" i="10"/>
  <c r="J648" i="10"/>
  <c r="J649" i="10"/>
  <c r="J650" i="10"/>
  <c r="J651" i="10"/>
  <c r="J652" i="10"/>
  <c r="J653" i="10"/>
  <c r="J654" i="10"/>
  <c r="J655" i="10"/>
  <c r="J656" i="10"/>
  <c r="J657" i="10"/>
  <c r="J658" i="10"/>
  <c r="J659" i="10"/>
  <c r="J660" i="10"/>
  <c r="J661" i="10"/>
  <c r="J662" i="10"/>
  <c r="J663" i="10"/>
  <c r="J664" i="10"/>
  <c r="J665" i="10"/>
  <c r="J666" i="10"/>
  <c r="J667" i="10"/>
  <c r="J668" i="10"/>
  <c r="J669" i="10"/>
  <c r="J670" i="10"/>
  <c r="J671" i="10"/>
  <c r="J672" i="10"/>
  <c r="J673" i="10"/>
  <c r="J674" i="10"/>
  <c r="J675" i="10"/>
  <c r="J676" i="10"/>
  <c r="J677" i="10"/>
  <c r="J678" i="10"/>
  <c r="J679" i="10"/>
  <c r="J680" i="10"/>
  <c r="J681" i="10"/>
  <c r="J682" i="10"/>
  <c r="J683" i="10"/>
  <c r="J684" i="10"/>
  <c r="J685" i="10"/>
  <c r="J686" i="10"/>
  <c r="J687" i="10"/>
  <c r="J688" i="10"/>
  <c r="J689" i="10"/>
  <c r="J690" i="10"/>
  <c r="J691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K53" i="10"/>
  <c r="K54" i="10"/>
  <c r="K55" i="10"/>
  <c r="K56" i="10"/>
  <c r="K57" i="10"/>
  <c r="K58" i="10"/>
  <c r="K59" i="10"/>
  <c r="K60" i="10"/>
  <c r="K61" i="10"/>
  <c r="K62" i="10"/>
  <c r="K63" i="10"/>
  <c r="K64" i="10"/>
  <c r="K65" i="10"/>
  <c r="K66" i="10"/>
  <c r="K67" i="10"/>
  <c r="K68" i="10"/>
  <c r="K69" i="10"/>
  <c r="K70" i="10"/>
  <c r="K71" i="10"/>
  <c r="K72" i="10"/>
  <c r="K73" i="10"/>
  <c r="K74" i="10"/>
  <c r="K75" i="10"/>
  <c r="K76" i="10"/>
  <c r="K77" i="10"/>
  <c r="K78" i="10"/>
  <c r="K79" i="10"/>
  <c r="K80" i="10"/>
  <c r="K81" i="10"/>
  <c r="K82" i="10"/>
  <c r="K83" i="10"/>
  <c r="K84" i="10"/>
  <c r="K85" i="10"/>
  <c r="K86" i="10"/>
  <c r="K87" i="10"/>
  <c r="K88" i="10"/>
  <c r="K89" i="10"/>
  <c r="K90" i="10"/>
  <c r="K91" i="10"/>
  <c r="K92" i="10"/>
  <c r="K93" i="10"/>
  <c r="K94" i="10"/>
  <c r="K95" i="10"/>
  <c r="K96" i="10"/>
  <c r="K97" i="10"/>
  <c r="K98" i="10"/>
  <c r="K99" i="10"/>
  <c r="K100" i="10"/>
  <c r="K101" i="10"/>
  <c r="K102" i="10"/>
  <c r="K103" i="10"/>
  <c r="K104" i="10"/>
  <c r="K105" i="10"/>
  <c r="K106" i="10"/>
  <c r="K107" i="10"/>
  <c r="K108" i="10"/>
  <c r="K109" i="10"/>
  <c r="K110" i="10"/>
  <c r="K111" i="10"/>
  <c r="K112" i="10"/>
  <c r="K113" i="10"/>
  <c r="K114" i="10"/>
  <c r="K115" i="10"/>
  <c r="K116" i="10"/>
  <c r="K117" i="10"/>
  <c r="K118" i="10"/>
  <c r="K119" i="10"/>
  <c r="K120" i="10"/>
  <c r="K121" i="10"/>
  <c r="K122" i="10"/>
  <c r="K123" i="10"/>
  <c r="K124" i="10"/>
  <c r="K125" i="10"/>
  <c r="K126" i="10"/>
  <c r="K127" i="10"/>
  <c r="K128" i="10"/>
  <c r="K129" i="10"/>
  <c r="K130" i="10"/>
  <c r="K131" i="10"/>
  <c r="K132" i="10"/>
  <c r="K133" i="10"/>
  <c r="K134" i="10"/>
  <c r="K135" i="10"/>
  <c r="K136" i="10"/>
  <c r="K137" i="10"/>
  <c r="K138" i="10"/>
  <c r="K139" i="10"/>
  <c r="K140" i="10"/>
  <c r="K141" i="10"/>
  <c r="K142" i="10"/>
  <c r="K143" i="10"/>
  <c r="K144" i="10"/>
  <c r="K145" i="10"/>
  <c r="K146" i="10"/>
  <c r="K147" i="10"/>
  <c r="K148" i="10"/>
  <c r="K149" i="10"/>
  <c r="K150" i="10"/>
  <c r="K151" i="10"/>
  <c r="K152" i="10"/>
  <c r="K153" i="10"/>
  <c r="K154" i="10"/>
  <c r="K155" i="10"/>
  <c r="K156" i="10"/>
  <c r="K157" i="10"/>
  <c r="K158" i="10"/>
  <c r="K159" i="10"/>
  <c r="K160" i="10"/>
  <c r="K161" i="10"/>
  <c r="K162" i="10"/>
  <c r="K163" i="10"/>
  <c r="K164" i="10"/>
  <c r="K165" i="10"/>
  <c r="K166" i="10"/>
  <c r="K167" i="10"/>
  <c r="K168" i="10"/>
  <c r="K169" i="10"/>
  <c r="K170" i="10"/>
  <c r="K171" i="10"/>
  <c r="K172" i="10"/>
  <c r="K173" i="10"/>
  <c r="K174" i="10"/>
  <c r="K175" i="10"/>
  <c r="K176" i="10"/>
  <c r="K177" i="10"/>
  <c r="K178" i="10"/>
  <c r="K179" i="10"/>
  <c r="K180" i="10"/>
  <c r="K181" i="10"/>
  <c r="K182" i="10"/>
  <c r="K183" i="10"/>
  <c r="K184" i="10"/>
  <c r="K185" i="10"/>
  <c r="K186" i="10"/>
  <c r="K187" i="10"/>
  <c r="K188" i="10"/>
  <c r="K189" i="10"/>
  <c r="K190" i="10"/>
  <c r="K191" i="10"/>
  <c r="K192" i="10"/>
  <c r="K193" i="10"/>
  <c r="K194" i="10"/>
  <c r="K195" i="10"/>
  <c r="K196" i="10"/>
  <c r="K197" i="10"/>
  <c r="K198" i="10"/>
  <c r="K199" i="10"/>
  <c r="K200" i="10"/>
  <c r="K201" i="10"/>
  <c r="K202" i="10"/>
  <c r="K203" i="10"/>
  <c r="K204" i="10"/>
  <c r="K205" i="10"/>
  <c r="K206" i="10"/>
  <c r="K207" i="10"/>
  <c r="K208" i="10"/>
  <c r="K209" i="10"/>
  <c r="K210" i="10"/>
  <c r="K211" i="10"/>
  <c r="K212" i="10"/>
  <c r="K213" i="10"/>
  <c r="K214" i="10"/>
  <c r="K215" i="10"/>
  <c r="K216" i="10"/>
  <c r="K217" i="10"/>
  <c r="K218" i="10"/>
  <c r="K219" i="10"/>
  <c r="K220" i="10"/>
  <c r="K221" i="10"/>
  <c r="K222" i="10"/>
  <c r="K223" i="10"/>
  <c r="K224" i="10"/>
  <c r="K225" i="10"/>
  <c r="K226" i="10"/>
  <c r="K227" i="10"/>
  <c r="K228" i="10"/>
  <c r="K229" i="10"/>
  <c r="K230" i="10"/>
  <c r="K231" i="10"/>
  <c r="K232" i="10"/>
  <c r="K233" i="10"/>
  <c r="K234" i="10"/>
  <c r="K235" i="10"/>
  <c r="K236" i="10"/>
  <c r="K237" i="10"/>
  <c r="K238" i="10"/>
  <c r="K239" i="10"/>
  <c r="K240" i="10"/>
  <c r="K241" i="10"/>
  <c r="K242" i="10"/>
  <c r="K243" i="10"/>
  <c r="K244" i="10"/>
  <c r="K245" i="10"/>
  <c r="K246" i="10"/>
  <c r="K247" i="10"/>
  <c r="K248" i="10"/>
  <c r="K249" i="10"/>
  <c r="K250" i="10"/>
  <c r="K251" i="10"/>
  <c r="K252" i="10"/>
  <c r="K253" i="10"/>
  <c r="K254" i="10"/>
  <c r="K255" i="10"/>
  <c r="K256" i="10"/>
  <c r="K257" i="10"/>
  <c r="K258" i="10"/>
  <c r="K259" i="10"/>
  <c r="K260" i="10"/>
  <c r="K261" i="10"/>
  <c r="K262" i="10"/>
  <c r="K263" i="10"/>
  <c r="K264" i="10"/>
  <c r="K265" i="10"/>
  <c r="K266" i="10"/>
  <c r="K267" i="10"/>
  <c r="K268" i="10"/>
  <c r="K269" i="10"/>
  <c r="K270" i="10"/>
  <c r="K271" i="10"/>
  <c r="K272" i="10"/>
  <c r="K273" i="10"/>
  <c r="K274" i="10"/>
  <c r="K275" i="10"/>
  <c r="K276" i="10"/>
  <c r="K277" i="10"/>
  <c r="K278" i="10"/>
  <c r="K279" i="10"/>
  <c r="K280" i="10"/>
  <c r="K281" i="10"/>
  <c r="K282" i="10"/>
  <c r="K283" i="10"/>
  <c r="K284" i="10"/>
  <c r="K285" i="10"/>
  <c r="K286" i="10"/>
  <c r="K287" i="10"/>
  <c r="K288" i="10"/>
  <c r="K289" i="10"/>
  <c r="K290" i="10"/>
  <c r="K291" i="10"/>
  <c r="K292" i="10"/>
  <c r="K293" i="10"/>
  <c r="K294" i="10"/>
  <c r="K295" i="10"/>
  <c r="K296" i="10"/>
  <c r="K297" i="10"/>
  <c r="K298" i="10"/>
  <c r="K299" i="10"/>
  <c r="K300" i="10"/>
  <c r="K301" i="10"/>
  <c r="K302" i="10"/>
  <c r="K303" i="10"/>
  <c r="K304" i="10"/>
  <c r="K305" i="10"/>
  <c r="K306" i="10"/>
  <c r="K307" i="10"/>
  <c r="K308" i="10"/>
  <c r="K309" i="10"/>
  <c r="K310" i="10"/>
  <c r="K311" i="10"/>
  <c r="K312" i="10"/>
  <c r="K313" i="10"/>
  <c r="K314" i="10"/>
  <c r="K315" i="10"/>
  <c r="K316" i="10"/>
  <c r="K317" i="10"/>
  <c r="K318" i="10"/>
  <c r="K319" i="10"/>
  <c r="K320" i="10"/>
  <c r="K321" i="10"/>
  <c r="K322" i="10"/>
  <c r="K323" i="10"/>
  <c r="K324" i="10"/>
  <c r="K325" i="10"/>
  <c r="K326" i="10"/>
  <c r="K327" i="10"/>
  <c r="K328" i="10"/>
  <c r="K329" i="10"/>
  <c r="K330" i="10"/>
  <c r="K331" i="10"/>
  <c r="K332" i="10"/>
  <c r="K333" i="10"/>
  <c r="K334" i="10"/>
  <c r="K335" i="10"/>
  <c r="K336" i="10"/>
  <c r="K337" i="10"/>
  <c r="K338" i="10"/>
  <c r="K339" i="10"/>
  <c r="K340" i="10"/>
  <c r="K341" i="10"/>
  <c r="K342" i="10"/>
  <c r="K343" i="10"/>
  <c r="K344" i="10"/>
  <c r="K345" i="10"/>
  <c r="K346" i="10"/>
  <c r="K347" i="10"/>
  <c r="K348" i="10"/>
  <c r="K349" i="10"/>
  <c r="K350" i="10"/>
  <c r="K351" i="10"/>
  <c r="K352" i="10"/>
  <c r="K353" i="10"/>
  <c r="K354" i="10"/>
  <c r="K355" i="10"/>
  <c r="K356" i="10"/>
  <c r="K357" i="10"/>
  <c r="K358" i="10"/>
  <c r="K359" i="10"/>
  <c r="K360" i="10"/>
  <c r="K361" i="10"/>
  <c r="K362" i="10"/>
  <c r="K363" i="10"/>
  <c r="K364" i="10"/>
  <c r="K365" i="10"/>
  <c r="K366" i="10"/>
  <c r="K367" i="10"/>
  <c r="K368" i="10"/>
  <c r="K369" i="10"/>
  <c r="K370" i="10"/>
  <c r="K371" i="10"/>
  <c r="K372" i="10"/>
  <c r="K373" i="10"/>
  <c r="K374" i="10"/>
  <c r="K375" i="10"/>
  <c r="K376" i="10"/>
  <c r="K377" i="10"/>
  <c r="K378" i="10"/>
  <c r="K379" i="10"/>
  <c r="K380" i="10"/>
  <c r="K381" i="10"/>
  <c r="K382" i="10"/>
  <c r="K383" i="10"/>
  <c r="K384" i="10"/>
  <c r="K385" i="10"/>
  <c r="K386" i="10"/>
  <c r="K387" i="10"/>
  <c r="K388" i="10"/>
  <c r="K389" i="10"/>
  <c r="K390" i="10"/>
  <c r="K391" i="10"/>
  <c r="K392" i="10"/>
  <c r="K393" i="10"/>
  <c r="K394" i="10"/>
  <c r="K395" i="10"/>
  <c r="K396" i="10"/>
  <c r="K397" i="10"/>
  <c r="K398" i="10"/>
  <c r="K399" i="10"/>
  <c r="K400" i="10"/>
  <c r="K401" i="10"/>
  <c r="K402" i="10"/>
  <c r="K403" i="10"/>
  <c r="K404" i="10"/>
  <c r="K405" i="10"/>
  <c r="K406" i="10"/>
  <c r="K407" i="10"/>
  <c r="K408" i="10"/>
  <c r="K409" i="10"/>
  <c r="K410" i="10"/>
  <c r="K411" i="10"/>
  <c r="K412" i="10"/>
  <c r="K413" i="10"/>
  <c r="K414" i="10"/>
  <c r="K415" i="10"/>
  <c r="K416" i="10"/>
  <c r="K417" i="10"/>
  <c r="K418" i="10"/>
  <c r="K419" i="10"/>
  <c r="K420" i="10"/>
  <c r="K421" i="10"/>
  <c r="K422" i="10"/>
  <c r="K423" i="10"/>
  <c r="K424" i="10"/>
  <c r="K425" i="10"/>
  <c r="K426" i="10"/>
  <c r="K427" i="10"/>
  <c r="K428" i="10"/>
  <c r="K429" i="10"/>
  <c r="K430" i="10"/>
  <c r="K431" i="10"/>
  <c r="K432" i="10"/>
  <c r="K433" i="10"/>
  <c r="K434" i="10"/>
  <c r="K435" i="10"/>
  <c r="K436" i="10"/>
  <c r="K437" i="10"/>
  <c r="K438" i="10"/>
  <c r="K439" i="10"/>
  <c r="K440" i="10"/>
  <c r="K441" i="10"/>
  <c r="K442" i="10"/>
  <c r="K443" i="10"/>
  <c r="K444" i="10"/>
  <c r="K445" i="10"/>
  <c r="K446" i="10"/>
  <c r="K447" i="10"/>
  <c r="K448" i="10"/>
  <c r="K449" i="10"/>
  <c r="K450" i="10"/>
  <c r="K451" i="10"/>
  <c r="K452" i="10"/>
  <c r="K453" i="10"/>
  <c r="K454" i="10"/>
  <c r="K455" i="10"/>
  <c r="K456" i="10"/>
  <c r="K457" i="10"/>
  <c r="K458" i="10"/>
  <c r="K459" i="10"/>
  <c r="K460" i="10"/>
  <c r="K461" i="10"/>
  <c r="K462" i="10"/>
  <c r="K463" i="10"/>
  <c r="K464" i="10"/>
  <c r="K465" i="10"/>
  <c r="K466" i="10"/>
  <c r="K467" i="10"/>
  <c r="K468" i="10"/>
  <c r="K469" i="10"/>
  <c r="K470" i="10"/>
  <c r="K471" i="10"/>
  <c r="K472" i="10"/>
  <c r="K473" i="10"/>
  <c r="K474" i="10"/>
  <c r="K475" i="10"/>
  <c r="K476" i="10"/>
  <c r="K477" i="10"/>
  <c r="K478" i="10"/>
  <c r="K479" i="10"/>
  <c r="K480" i="10"/>
  <c r="K481" i="10"/>
  <c r="K482" i="10"/>
  <c r="K483" i="10"/>
  <c r="K484" i="10"/>
  <c r="K485" i="10"/>
  <c r="K486" i="10"/>
  <c r="K487" i="10"/>
  <c r="K488" i="10"/>
  <c r="K489" i="10"/>
  <c r="K490" i="10"/>
  <c r="K491" i="10"/>
  <c r="K492" i="10"/>
  <c r="K493" i="10"/>
  <c r="K494" i="10"/>
  <c r="K495" i="10"/>
  <c r="K496" i="10"/>
  <c r="K497" i="10"/>
  <c r="K498" i="10"/>
  <c r="K499" i="10"/>
  <c r="K500" i="10"/>
  <c r="K501" i="10"/>
  <c r="K502" i="10"/>
  <c r="K503" i="10"/>
  <c r="K504" i="10"/>
  <c r="K505" i="10"/>
  <c r="K506" i="10"/>
  <c r="K507" i="10"/>
  <c r="K508" i="10"/>
  <c r="K509" i="10"/>
  <c r="K510" i="10"/>
  <c r="K511" i="10"/>
  <c r="K512" i="10"/>
  <c r="K513" i="10"/>
  <c r="K514" i="10"/>
  <c r="K515" i="10"/>
  <c r="K516" i="10"/>
  <c r="K517" i="10"/>
  <c r="K518" i="10"/>
  <c r="K519" i="10"/>
  <c r="K520" i="10"/>
  <c r="K521" i="10"/>
  <c r="K522" i="10"/>
  <c r="K523" i="10"/>
  <c r="K524" i="10"/>
  <c r="K525" i="10"/>
  <c r="K526" i="10"/>
  <c r="K527" i="10"/>
  <c r="K528" i="10"/>
  <c r="K529" i="10"/>
  <c r="K530" i="10"/>
  <c r="K531" i="10"/>
  <c r="K532" i="10"/>
  <c r="K533" i="10"/>
  <c r="K534" i="10"/>
  <c r="K535" i="10"/>
  <c r="K536" i="10"/>
  <c r="K537" i="10"/>
  <c r="K538" i="10"/>
  <c r="K539" i="10"/>
  <c r="K540" i="10"/>
  <c r="K541" i="10"/>
  <c r="K542" i="10"/>
  <c r="K543" i="10"/>
  <c r="K544" i="10"/>
  <c r="K545" i="10"/>
  <c r="K546" i="10"/>
  <c r="K547" i="10"/>
  <c r="K548" i="10"/>
  <c r="K549" i="10"/>
  <c r="K550" i="10"/>
  <c r="K551" i="10"/>
  <c r="K552" i="10"/>
  <c r="K553" i="10"/>
  <c r="K554" i="10"/>
  <c r="K555" i="10"/>
  <c r="K556" i="10"/>
  <c r="K557" i="10"/>
  <c r="K558" i="10"/>
  <c r="K559" i="10"/>
  <c r="K560" i="10"/>
  <c r="K561" i="10"/>
  <c r="K562" i="10"/>
  <c r="K563" i="10"/>
  <c r="K564" i="10"/>
  <c r="K565" i="10"/>
  <c r="K566" i="10"/>
  <c r="K567" i="10"/>
  <c r="K568" i="10"/>
  <c r="K569" i="10"/>
  <c r="K570" i="10"/>
  <c r="K571" i="10"/>
  <c r="K572" i="10"/>
  <c r="K573" i="10"/>
  <c r="K574" i="10"/>
  <c r="K575" i="10"/>
  <c r="K576" i="10"/>
  <c r="K577" i="10"/>
  <c r="K578" i="10"/>
  <c r="K579" i="10"/>
  <c r="K580" i="10"/>
  <c r="K581" i="10"/>
  <c r="K582" i="10"/>
  <c r="K583" i="10"/>
  <c r="K584" i="10"/>
  <c r="K585" i="10"/>
  <c r="K586" i="10"/>
  <c r="K587" i="10"/>
  <c r="K588" i="10"/>
  <c r="K589" i="10"/>
  <c r="K590" i="10"/>
  <c r="K591" i="10"/>
  <c r="K592" i="10"/>
  <c r="K593" i="10"/>
  <c r="K594" i="10"/>
  <c r="K595" i="10"/>
  <c r="K596" i="10"/>
  <c r="K597" i="10"/>
  <c r="K598" i="10"/>
  <c r="K599" i="10"/>
  <c r="K600" i="10"/>
  <c r="K601" i="10"/>
  <c r="K602" i="10"/>
  <c r="K603" i="10"/>
  <c r="K604" i="10"/>
  <c r="K605" i="10"/>
  <c r="K606" i="10"/>
  <c r="K607" i="10"/>
  <c r="K608" i="10"/>
  <c r="K609" i="10"/>
  <c r="K610" i="10"/>
  <c r="K611" i="10"/>
  <c r="K612" i="10"/>
  <c r="K613" i="10"/>
  <c r="K614" i="10"/>
  <c r="K615" i="10"/>
  <c r="K616" i="10"/>
  <c r="K617" i="10"/>
  <c r="K618" i="10"/>
  <c r="K619" i="10"/>
  <c r="K620" i="10"/>
  <c r="K621" i="10"/>
  <c r="K622" i="10"/>
  <c r="K623" i="10"/>
  <c r="K624" i="10"/>
  <c r="K625" i="10"/>
  <c r="K626" i="10"/>
  <c r="K627" i="10"/>
  <c r="K628" i="10"/>
  <c r="K629" i="10"/>
  <c r="K630" i="10"/>
  <c r="K631" i="10"/>
  <c r="K632" i="10"/>
  <c r="K633" i="10"/>
  <c r="K634" i="10"/>
  <c r="K635" i="10"/>
  <c r="K636" i="10"/>
  <c r="K637" i="10"/>
  <c r="K638" i="10"/>
  <c r="K639" i="10"/>
  <c r="K640" i="10"/>
  <c r="K641" i="10"/>
  <c r="K642" i="10"/>
  <c r="K643" i="10"/>
  <c r="K644" i="10"/>
  <c r="K645" i="10"/>
  <c r="K646" i="10"/>
  <c r="K647" i="10"/>
  <c r="K648" i="10"/>
  <c r="K649" i="10"/>
  <c r="K650" i="10"/>
  <c r="K651" i="10"/>
  <c r="K652" i="10"/>
  <c r="K653" i="10"/>
  <c r="K654" i="10"/>
  <c r="K655" i="10"/>
  <c r="K656" i="10"/>
  <c r="K657" i="10"/>
  <c r="K658" i="10"/>
  <c r="K659" i="10"/>
  <c r="K660" i="10"/>
  <c r="K661" i="10"/>
  <c r="K662" i="10"/>
  <c r="K663" i="10"/>
  <c r="K664" i="10"/>
  <c r="K665" i="10"/>
  <c r="K666" i="10"/>
  <c r="K667" i="10"/>
  <c r="K668" i="10"/>
  <c r="K669" i="10"/>
  <c r="K670" i="10"/>
  <c r="K671" i="10"/>
  <c r="K672" i="10"/>
  <c r="K673" i="10"/>
  <c r="K674" i="10"/>
  <c r="K675" i="10"/>
  <c r="K676" i="10"/>
  <c r="K677" i="10"/>
  <c r="K678" i="10"/>
  <c r="K679" i="10"/>
  <c r="K680" i="10"/>
  <c r="K681" i="10"/>
  <c r="K682" i="10"/>
  <c r="K683" i="10"/>
  <c r="K684" i="10"/>
  <c r="K685" i="10"/>
  <c r="K686" i="10"/>
  <c r="K687" i="10"/>
  <c r="K688" i="10"/>
  <c r="K689" i="10"/>
  <c r="K690" i="10"/>
  <c r="K691" i="10"/>
  <c r="B13" i="12" l="1"/>
  <c r="B690" i="10"/>
  <c r="B686" i="10"/>
  <c r="B682" i="10"/>
  <c r="B678" i="10"/>
  <c r="B674" i="10"/>
  <c r="B670" i="10"/>
  <c r="B666" i="10"/>
  <c r="B662" i="10"/>
  <c r="B658" i="10"/>
  <c r="B654" i="10"/>
  <c r="B650" i="10"/>
  <c r="B646" i="10"/>
  <c r="B642" i="10"/>
  <c r="B638" i="10"/>
  <c r="B634" i="10"/>
  <c r="B630" i="10"/>
  <c r="B626" i="10"/>
  <c r="B622" i="10"/>
  <c r="B618" i="10"/>
  <c r="B614" i="10"/>
  <c r="B610" i="10"/>
  <c r="B606" i="10"/>
  <c r="B602" i="10"/>
  <c r="B598" i="10"/>
  <c r="B594" i="10"/>
  <c r="B590" i="10"/>
  <c r="B586" i="10"/>
  <c r="B582" i="10"/>
  <c r="B578" i="10"/>
  <c r="B574" i="10"/>
  <c r="B570" i="10"/>
  <c r="B566" i="10"/>
  <c r="B689" i="10"/>
  <c r="B685" i="10"/>
  <c r="B681" i="10"/>
  <c r="B677" i="10"/>
  <c r="B673" i="10"/>
  <c r="B669" i="10"/>
  <c r="B665" i="10"/>
  <c r="B661" i="10"/>
  <c r="B657" i="10"/>
  <c r="B653" i="10"/>
  <c r="B649" i="10"/>
  <c r="B645" i="10"/>
  <c r="B641" i="10"/>
  <c r="B637" i="10"/>
  <c r="B633" i="10"/>
  <c r="B629" i="10"/>
  <c r="B625" i="10"/>
  <c r="B621" i="10"/>
  <c r="B617" i="10"/>
  <c r="B613" i="10"/>
  <c r="B609" i="10"/>
  <c r="B605" i="10"/>
  <c r="B601" i="10"/>
  <c r="B688" i="10"/>
  <c r="B684" i="10"/>
  <c r="B680" i="10"/>
  <c r="B676" i="10"/>
  <c r="B672" i="10"/>
  <c r="B668" i="10"/>
  <c r="B664" i="10"/>
  <c r="B660" i="10"/>
  <c r="B656" i="10"/>
  <c r="B652" i="10"/>
  <c r="B648" i="10"/>
  <c r="B644" i="10"/>
  <c r="B640" i="10"/>
  <c r="B636" i="10"/>
  <c r="B632" i="10"/>
  <c r="B628" i="10"/>
  <c r="B624" i="10"/>
  <c r="B620" i="10"/>
  <c r="B616" i="10"/>
  <c r="B612" i="10"/>
  <c r="B608" i="10"/>
  <c r="B604" i="10"/>
  <c r="B600" i="10"/>
  <c r="B596" i="10"/>
  <c r="B592" i="10"/>
  <c r="B588" i="10"/>
  <c r="B584" i="10"/>
  <c r="B580" i="10"/>
  <c r="B576" i="10"/>
  <c r="B572" i="10"/>
  <c r="B568" i="10"/>
  <c r="B564" i="10"/>
  <c r="B560" i="10"/>
  <c r="B556" i="10"/>
  <c r="B552" i="10"/>
  <c r="B548" i="10"/>
  <c r="B691" i="10"/>
  <c r="B687" i="10"/>
  <c r="B683" i="10"/>
  <c r="B679" i="10"/>
  <c r="B675" i="10"/>
  <c r="B671" i="10"/>
  <c r="B667" i="10"/>
  <c r="B663" i="10"/>
  <c r="B659" i="10"/>
  <c r="B655" i="10"/>
  <c r="B651" i="10"/>
  <c r="B647" i="10"/>
  <c r="B643" i="10"/>
  <c r="B639" i="10"/>
  <c r="B635" i="10"/>
  <c r="B631" i="10"/>
  <c r="B627" i="10"/>
  <c r="B623" i="10"/>
  <c r="B619" i="10"/>
  <c r="B615" i="10"/>
  <c r="B611" i="10"/>
  <c r="B607" i="10"/>
  <c r="B603" i="10"/>
  <c r="B599" i="10"/>
  <c r="B595" i="10"/>
  <c r="B591" i="10"/>
  <c r="B587" i="10"/>
  <c r="B583" i="10"/>
  <c r="B579" i="10"/>
  <c r="B575" i="10"/>
  <c r="B597" i="10"/>
  <c r="B593" i="10"/>
  <c r="B589" i="10"/>
  <c r="B585" i="10"/>
  <c r="B581" i="10"/>
  <c r="B577" i="10"/>
  <c r="B573" i="10"/>
  <c r="B569" i="10"/>
  <c r="B565" i="10"/>
  <c r="B561" i="10"/>
  <c r="B557" i="10"/>
  <c r="B553" i="10"/>
  <c r="B549" i="10"/>
  <c r="B545" i="10"/>
  <c r="B541" i="10"/>
  <c r="B537" i="10"/>
  <c r="B533" i="10"/>
  <c r="B529" i="10"/>
  <c r="B525" i="10"/>
  <c r="B521" i="10"/>
  <c r="B517" i="10"/>
  <c r="B513" i="10"/>
  <c r="B509" i="10"/>
  <c r="B505" i="10"/>
  <c r="B501" i="10"/>
  <c r="B497" i="10"/>
  <c r="B493" i="10"/>
  <c r="B489" i="10"/>
  <c r="B485" i="10"/>
  <c r="B481" i="10"/>
  <c r="B477" i="10"/>
  <c r="B473" i="10"/>
  <c r="B469" i="10"/>
  <c r="B465" i="10"/>
  <c r="B461" i="10"/>
  <c r="B457" i="10"/>
  <c r="B453" i="10"/>
  <c r="B449" i="10"/>
  <c r="B445" i="10"/>
  <c r="B441" i="10"/>
  <c r="B437" i="10"/>
  <c r="B433" i="10"/>
  <c r="B429" i="10"/>
  <c r="B425" i="10"/>
  <c r="B421" i="10"/>
  <c r="B417" i="10"/>
  <c r="B413" i="10"/>
  <c r="B409" i="10"/>
  <c r="B405" i="10"/>
  <c r="B401" i="10"/>
  <c r="B397" i="10"/>
  <c r="B393" i="10"/>
  <c r="B389" i="10"/>
  <c r="B385" i="10"/>
  <c r="B381" i="10"/>
  <c r="B377" i="10"/>
  <c r="B373" i="10"/>
  <c r="B369" i="10"/>
  <c r="B365" i="10"/>
  <c r="B361" i="10"/>
  <c r="B357" i="10"/>
  <c r="B353" i="10"/>
  <c r="B349" i="10"/>
  <c r="B345" i="10"/>
  <c r="B341" i="10"/>
  <c r="B337" i="10"/>
  <c r="B333" i="10"/>
  <c r="B329" i="10"/>
  <c r="B325" i="10"/>
  <c r="B321" i="10"/>
  <c r="B317" i="10"/>
  <c r="B313" i="10"/>
  <c r="B309" i="10"/>
  <c r="B305" i="10"/>
  <c r="B301" i="10"/>
  <c r="B297" i="10"/>
  <c r="B293" i="10"/>
  <c r="B289" i="10"/>
  <c r="B285" i="10"/>
  <c r="B281" i="10"/>
  <c r="B277" i="10"/>
  <c r="B273" i="10"/>
  <c r="B269" i="10"/>
  <c r="B265" i="10"/>
  <c r="B261" i="10"/>
  <c r="B257" i="10"/>
  <c r="B253" i="10"/>
  <c r="B249" i="10"/>
  <c r="B245" i="10"/>
  <c r="B241" i="10"/>
  <c r="B237" i="10"/>
  <c r="B233" i="10"/>
  <c r="B229" i="10"/>
  <c r="B225" i="10"/>
  <c r="B221" i="10"/>
  <c r="B217" i="10"/>
  <c r="B213" i="10"/>
  <c r="B209" i="10"/>
  <c r="B205" i="10"/>
  <c r="B201" i="10"/>
  <c r="B197" i="10"/>
  <c r="B193" i="10"/>
  <c r="B189" i="10"/>
  <c r="B185" i="10"/>
  <c r="B181" i="10"/>
  <c r="B177" i="10"/>
  <c r="B173" i="10"/>
  <c r="B169" i="10"/>
  <c r="B165" i="10"/>
  <c r="B161" i="10"/>
  <c r="B157" i="10"/>
  <c r="B153" i="10"/>
  <c r="B149" i="10"/>
  <c r="B145" i="10"/>
  <c r="B141" i="10"/>
  <c r="B137" i="10"/>
  <c r="B133" i="10"/>
  <c r="B129" i="10"/>
  <c r="B125" i="10"/>
  <c r="B121" i="10"/>
  <c r="B117" i="10"/>
  <c r="B113" i="10"/>
  <c r="B109" i="10"/>
  <c r="B105" i="10"/>
  <c r="B101" i="10"/>
  <c r="B97" i="10"/>
  <c r="B93" i="10"/>
  <c r="B89" i="10"/>
  <c r="B85" i="10"/>
  <c r="B81" i="10"/>
  <c r="B77" i="10"/>
  <c r="B73" i="10"/>
  <c r="B69" i="10"/>
  <c r="B65" i="10"/>
  <c r="B61" i="10"/>
  <c r="B57" i="10"/>
  <c r="B53" i="10"/>
  <c r="B49" i="10"/>
  <c r="B45" i="10"/>
  <c r="B41" i="10"/>
  <c r="B37" i="10"/>
  <c r="B33" i="10"/>
  <c r="B29" i="10"/>
  <c r="B25" i="10"/>
  <c r="B21" i="10"/>
  <c r="B17" i="10"/>
  <c r="B13" i="10"/>
  <c r="B544" i="10"/>
  <c r="B540" i="10"/>
  <c r="B536" i="10"/>
  <c r="B532" i="10"/>
  <c r="B528" i="10"/>
  <c r="B524" i="10"/>
  <c r="B520" i="10"/>
  <c r="B516" i="10"/>
  <c r="B512" i="10"/>
  <c r="B508" i="10"/>
  <c r="B504" i="10"/>
  <c r="B500" i="10"/>
  <c r="B496" i="10"/>
  <c r="B492" i="10"/>
  <c r="B488" i="10"/>
  <c r="B484" i="10"/>
  <c r="B480" i="10"/>
  <c r="B476" i="10"/>
  <c r="B472" i="10"/>
  <c r="B468" i="10"/>
  <c r="B464" i="10"/>
  <c r="B460" i="10"/>
  <c r="B456" i="10"/>
  <c r="B452" i="10"/>
  <c r="B448" i="10"/>
  <c r="B444" i="10"/>
  <c r="B440" i="10"/>
  <c r="B436" i="10"/>
  <c r="B432" i="10"/>
  <c r="B428" i="10"/>
  <c r="B424" i="10"/>
  <c r="B420" i="10"/>
  <c r="B416" i="10"/>
  <c r="B412" i="10"/>
  <c r="B408" i="10"/>
  <c r="B404" i="10"/>
  <c r="B400" i="10"/>
  <c r="B396" i="10"/>
  <c r="B392" i="10"/>
  <c r="B388" i="10"/>
  <c r="B384" i="10"/>
  <c r="B380" i="10"/>
  <c r="B376" i="10"/>
  <c r="B372" i="10"/>
  <c r="B368" i="10"/>
  <c r="B364" i="10"/>
  <c r="B360" i="10"/>
  <c r="B356" i="10"/>
  <c r="B352" i="10"/>
  <c r="B348" i="10"/>
  <c r="B344" i="10"/>
  <c r="B340" i="10"/>
  <c r="B336" i="10"/>
  <c r="B332" i="10"/>
  <c r="B328" i="10"/>
  <c r="B324" i="10"/>
  <c r="B320" i="10"/>
  <c r="B316" i="10"/>
  <c r="B312" i="10"/>
  <c r="B308" i="10"/>
  <c r="B304" i="10"/>
  <c r="B300" i="10"/>
  <c r="B296" i="10"/>
  <c r="B292" i="10"/>
  <c r="B288" i="10"/>
  <c r="B284" i="10"/>
  <c r="B280" i="10"/>
  <c r="B276" i="10"/>
  <c r="B272" i="10"/>
  <c r="B268" i="10"/>
  <c r="B264" i="10"/>
  <c r="B260" i="10"/>
  <c r="B256" i="10"/>
  <c r="B252" i="10"/>
  <c r="B248" i="10"/>
  <c r="B244" i="10"/>
  <c r="B240" i="10"/>
  <c r="B236" i="10"/>
  <c r="B232" i="10"/>
  <c r="B228" i="10"/>
  <c r="B224" i="10"/>
  <c r="B220" i="10"/>
  <c r="B216" i="10"/>
  <c r="B212" i="10"/>
  <c r="B208" i="10"/>
  <c r="B204" i="10"/>
  <c r="B200" i="10"/>
  <c r="B196" i="10"/>
  <c r="B192" i="10"/>
  <c r="B188" i="10"/>
  <c r="B184" i="10"/>
  <c r="B180" i="10"/>
  <c r="B176" i="10"/>
  <c r="B172" i="10"/>
  <c r="B168" i="10"/>
  <c r="B164" i="10"/>
  <c r="B160" i="10"/>
  <c r="B156" i="10"/>
  <c r="B152" i="10"/>
  <c r="B148" i="10"/>
  <c r="B144" i="10"/>
  <c r="B140" i="10"/>
  <c r="B136" i="10"/>
  <c r="B132" i="10"/>
  <c r="B128" i="10"/>
  <c r="B124" i="10"/>
  <c r="B120" i="10"/>
  <c r="B116" i="10"/>
  <c r="B112" i="10"/>
  <c r="B108" i="10"/>
  <c r="B104" i="10"/>
  <c r="B100" i="10"/>
  <c r="B96" i="10"/>
  <c r="B92" i="10"/>
  <c r="B88" i="10"/>
  <c r="B84" i="10"/>
  <c r="B80" i="10"/>
  <c r="B76" i="10"/>
  <c r="B72" i="10"/>
  <c r="B68" i="10"/>
  <c r="B64" i="10"/>
  <c r="B60" i="10"/>
  <c r="B56" i="10"/>
  <c r="B52" i="10"/>
  <c r="B48" i="10"/>
  <c r="B44" i="10"/>
  <c r="B40" i="10"/>
  <c r="B36" i="10"/>
  <c r="B32" i="10"/>
  <c r="B28" i="10"/>
  <c r="B24" i="10"/>
  <c r="B20" i="10"/>
  <c r="B16" i="10"/>
  <c r="B12" i="10"/>
  <c r="B571" i="10"/>
  <c r="B567" i="10"/>
  <c r="B563" i="10"/>
  <c r="B559" i="10"/>
  <c r="B555" i="10"/>
  <c r="B551" i="10"/>
  <c r="B547" i="10"/>
  <c r="B543" i="10"/>
  <c r="B539" i="10"/>
  <c r="B535" i="10"/>
  <c r="B531" i="10"/>
  <c r="B527" i="10"/>
  <c r="B523" i="10"/>
  <c r="B519" i="10"/>
  <c r="B515" i="10"/>
  <c r="B511" i="10"/>
  <c r="B507" i="10"/>
  <c r="B503" i="10"/>
  <c r="B499" i="10"/>
  <c r="B495" i="10"/>
  <c r="B491" i="10"/>
  <c r="B487" i="10"/>
  <c r="B483" i="10"/>
  <c r="B479" i="10"/>
  <c r="B475" i="10"/>
  <c r="B471" i="10"/>
  <c r="B467" i="10"/>
  <c r="B463" i="10"/>
  <c r="B459" i="10"/>
  <c r="B455" i="10"/>
  <c r="B451" i="10"/>
  <c r="B447" i="10"/>
  <c r="B443" i="10"/>
  <c r="B439" i="10"/>
  <c r="B435" i="10"/>
  <c r="B431" i="10"/>
  <c r="B427" i="10"/>
  <c r="B423" i="10"/>
  <c r="B419" i="10"/>
  <c r="B415" i="10"/>
  <c r="B411" i="10"/>
  <c r="B407" i="10"/>
  <c r="B403" i="10"/>
  <c r="B399" i="10"/>
  <c r="B395" i="10"/>
  <c r="B391" i="10"/>
  <c r="B387" i="10"/>
  <c r="B383" i="10"/>
  <c r="B379" i="10"/>
  <c r="B375" i="10"/>
  <c r="B371" i="10"/>
  <c r="B367" i="10"/>
  <c r="B363" i="10"/>
  <c r="B359" i="10"/>
  <c r="B355" i="10"/>
  <c r="B351" i="10"/>
  <c r="B347" i="10"/>
  <c r="B343" i="10"/>
  <c r="B339" i="10"/>
  <c r="B335" i="10"/>
  <c r="B331" i="10"/>
  <c r="B327" i="10"/>
  <c r="B323" i="10"/>
  <c r="B319" i="10"/>
  <c r="B315" i="10"/>
  <c r="B311" i="10"/>
  <c r="B307" i="10"/>
  <c r="B303" i="10"/>
  <c r="B299" i="10"/>
  <c r="B295" i="10"/>
  <c r="B291" i="10"/>
  <c r="B287" i="10"/>
  <c r="B283" i="10"/>
  <c r="B279" i="10"/>
  <c r="B275" i="10"/>
  <c r="B271" i="10"/>
  <c r="B267" i="10"/>
  <c r="B263" i="10"/>
  <c r="B259" i="10"/>
  <c r="B255" i="10"/>
  <c r="B251" i="10"/>
  <c r="B247" i="10"/>
  <c r="B243" i="10"/>
  <c r="B239" i="10"/>
  <c r="B235" i="10"/>
  <c r="B231" i="10"/>
  <c r="B227" i="10"/>
  <c r="B223" i="10"/>
  <c r="B219" i="10"/>
  <c r="B215" i="10"/>
  <c r="B211" i="10"/>
  <c r="B207" i="10"/>
  <c r="B203" i="10"/>
  <c r="B199" i="10"/>
  <c r="B195" i="10"/>
  <c r="B191" i="10"/>
  <c r="B187" i="10"/>
  <c r="B183" i="10"/>
  <c r="B179" i="10"/>
  <c r="B175" i="10"/>
  <c r="B171" i="10"/>
  <c r="B167" i="10"/>
  <c r="B163" i="10"/>
  <c r="B159" i="10"/>
  <c r="B155" i="10"/>
  <c r="B151" i="10"/>
  <c r="B147" i="10"/>
  <c r="B143" i="10"/>
  <c r="B139" i="10"/>
  <c r="B135" i="10"/>
  <c r="B131" i="10"/>
  <c r="B127" i="10"/>
  <c r="B123" i="10"/>
  <c r="B119" i="10"/>
  <c r="B115" i="10"/>
  <c r="B111" i="10"/>
  <c r="B107" i="10"/>
  <c r="B103" i="10"/>
  <c r="B99" i="10"/>
  <c r="B95" i="10"/>
  <c r="B91" i="10"/>
  <c r="B87" i="10"/>
  <c r="B83" i="10"/>
  <c r="B79" i="10"/>
  <c r="B75" i="10"/>
  <c r="B71" i="10"/>
  <c r="B67" i="10"/>
  <c r="B63" i="10"/>
  <c r="B59" i="10"/>
  <c r="B55" i="10"/>
  <c r="B51" i="10"/>
  <c r="B47" i="10"/>
  <c r="B43" i="10"/>
  <c r="B39" i="10"/>
  <c r="B35" i="10"/>
  <c r="B31" i="10"/>
  <c r="B27" i="10"/>
  <c r="B23" i="10"/>
  <c r="B19" i="10"/>
  <c r="B15" i="10"/>
  <c r="B11" i="10"/>
  <c r="B562" i="10"/>
  <c r="B558" i="10"/>
  <c r="B554" i="10"/>
  <c r="B550" i="10"/>
  <c r="B546" i="10"/>
  <c r="B542" i="10"/>
  <c r="B538" i="10"/>
  <c r="B534" i="10"/>
  <c r="B530" i="10"/>
  <c r="B526" i="10"/>
  <c r="B522" i="10"/>
  <c r="B518" i="10"/>
  <c r="B514" i="10"/>
  <c r="B510" i="10"/>
  <c r="B506" i="10"/>
  <c r="B502" i="10"/>
  <c r="B498" i="10"/>
  <c r="B494" i="10"/>
  <c r="B490" i="10"/>
  <c r="B486" i="10"/>
  <c r="B482" i="10"/>
  <c r="B478" i="10"/>
  <c r="B474" i="10"/>
  <c r="B470" i="10"/>
  <c r="B466" i="10"/>
  <c r="B462" i="10"/>
  <c r="B458" i="10"/>
  <c r="B454" i="10"/>
  <c r="B450" i="10"/>
  <c r="B446" i="10"/>
  <c r="B442" i="10"/>
  <c r="B438" i="10"/>
  <c r="B434" i="10"/>
  <c r="B430" i="10"/>
  <c r="B426" i="10"/>
  <c r="B422" i="10"/>
  <c r="B418" i="10"/>
  <c r="B414" i="10"/>
  <c r="B410" i="10"/>
  <c r="B406" i="10"/>
  <c r="B402" i="10"/>
  <c r="B398" i="10"/>
  <c r="B394" i="10"/>
  <c r="B390" i="10"/>
  <c r="B386" i="10"/>
  <c r="B382" i="10"/>
  <c r="B378" i="10"/>
  <c r="B374" i="10"/>
  <c r="B370" i="10"/>
  <c r="B366" i="10"/>
  <c r="B362" i="10"/>
  <c r="B358" i="10"/>
  <c r="B354" i="10"/>
  <c r="B350" i="10"/>
  <c r="B346" i="10"/>
  <c r="B342" i="10"/>
  <c r="B338" i="10"/>
  <c r="B334" i="10"/>
  <c r="B330" i="10"/>
  <c r="B326" i="10"/>
  <c r="B322" i="10"/>
  <c r="B318" i="10"/>
  <c r="B314" i="10"/>
  <c r="B310" i="10"/>
  <c r="B306" i="10"/>
  <c r="B302" i="10"/>
  <c r="B298" i="10"/>
  <c r="B294" i="10"/>
  <c r="B290" i="10"/>
  <c r="B286" i="10"/>
  <c r="B282" i="10"/>
  <c r="B278" i="10"/>
  <c r="B274" i="10"/>
  <c r="B270" i="10"/>
  <c r="B266" i="10"/>
  <c r="B262" i="10"/>
  <c r="B258" i="10"/>
  <c r="B254" i="10"/>
  <c r="B250" i="10"/>
  <c r="B246" i="10"/>
  <c r="B242" i="10"/>
  <c r="B238" i="10"/>
  <c r="B234" i="10"/>
  <c r="B230" i="10"/>
  <c r="B226" i="10"/>
  <c r="B222" i="10"/>
  <c r="B218" i="10"/>
  <c r="B214" i="10"/>
  <c r="B210" i="10"/>
  <c r="B206" i="10"/>
  <c r="B202" i="10"/>
  <c r="B198" i="10"/>
  <c r="B194" i="10"/>
  <c r="B190" i="10"/>
  <c r="B186" i="10"/>
  <c r="B182" i="10"/>
  <c r="B178" i="10"/>
  <c r="B174" i="10"/>
  <c r="B170" i="10"/>
  <c r="B166" i="10"/>
  <c r="B162" i="10"/>
  <c r="B158" i="10"/>
  <c r="B154" i="10"/>
  <c r="B150" i="10"/>
  <c r="B146" i="10"/>
  <c r="B142" i="10"/>
  <c r="B138" i="10"/>
  <c r="B134" i="10"/>
  <c r="B130" i="10"/>
  <c r="B126" i="10"/>
  <c r="B122" i="10"/>
  <c r="B118" i="10"/>
  <c r="B114" i="10"/>
  <c r="B110" i="10"/>
  <c r="B106" i="10"/>
  <c r="B102" i="10"/>
  <c r="B98" i="10"/>
  <c r="B94" i="10"/>
  <c r="B90" i="10"/>
  <c r="B86" i="10"/>
  <c r="B82" i="10"/>
  <c r="B78" i="10"/>
  <c r="B74" i="10"/>
  <c r="B70" i="10"/>
  <c r="B66" i="10"/>
  <c r="B62" i="10"/>
  <c r="B58" i="10"/>
  <c r="B54" i="10"/>
  <c r="B50" i="10"/>
  <c r="B46" i="10"/>
  <c r="B42" i="10"/>
  <c r="B38" i="10"/>
  <c r="B34" i="10"/>
  <c r="B30" i="10"/>
  <c r="B26" i="10"/>
  <c r="B22" i="10"/>
  <c r="B18" i="10"/>
  <c r="B14" i="10"/>
  <c r="B10" i="10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F7" i="6"/>
  <c r="F8" i="6" s="1"/>
  <c r="F9" i="6" s="1"/>
  <c r="F10" i="6" s="1"/>
  <c r="F11" i="6" s="1"/>
  <c r="F12" i="6" s="1"/>
  <c r="F13" i="6" s="1"/>
  <c r="F14" i="6" s="1"/>
  <c r="F15" i="6" s="1"/>
  <c r="F16" i="6" s="1"/>
  <c r="F17" i="6" s="1"/>
  <c r="F18" i="6" s="1"/>
  <c r="F19" i="6" s="1"/>
  <c r="F20" i="6" s="1"/>
  <c r="F21" i="6" s="1"/>
  <c r="F22" i="6" s="1"/>
  <c r="F23" i="6" s="1"/>
  <c r="F24" i="6" s="1"/>
  <c r="F25" i="6" s="1"/>
  <c r="F26" i="6" s="1"/>
  <c r="F27" i="6" s="1"/>
  <c r="F28" i="6" s="1"/>
  <c r="F29" i="6" s="1"/>
  <c r="F30" i="6" s="1"/>
  <c r="F31" i="6" s="1"/>
  <c r="F32" i="6" s="1"/>
  <c r="F33" i="6" s="1"/>
  <c r="F34" i="6" s="1"/>
  <c r="F35" i="6" s="1"/>
  <c r="F36" i="6" s="1"/>
  <c r="F37" i="6" s="1"/>
  <c r="F38" i="6" s="1"/>
  <c r="F39" i="6" s="1"/>
  <c r="F40" i="6" s="1"/>
  <c r="F41" i="6" s="1"/>
  <c r="F42" i="6" s="1"/>
  <c r="F43" i="6" s="1"/>
  <c r="F44" i="6" s="1"/>
  <c r="F45" i="6" s="1"/>
  <c r="F46" i="6" s="1"/>
  <c r="F47" i="6" s="1"/>
  <c r="F48" i="6" s="1"/>
  <c r="F49" i="6" s="1"/>
  <c r="F50" i="6" s="1"/>
  <c r="F51" i="6" s="1"/>
  <c r="F52" i="6" s="1"/>
  <c r="F53" i="6" s="1"/>
  <c r="F54" i="6" s="1"/>
  <c r="F55" i="6" s="1"/>
  <c r="F56" i="6" s="1"/>
  <c r="F57" i="6" s="1"/>
  <c r="F58" i="6" s="1"/>
  <c r="F59" i="6" s="1"/>
  <c r="F60" i="6" s="1"/>
  <c r="F61" i="6" s="1"/>
  <c r="F62" i="6" s="1"/>
  <c r="F63" i="6" s="1"/>
  <c r="F64" i="6" s="1"/>
  <c r="F65" i="6" s="1"/>
  <c r="F66" i="6" s="1"/>
  <c r="F67" i="6" s="1"/>
  <c r="F68" i="6" s="1"/>
  <c r="F69" i="6" s="1"/>
  <c r="F70" i="6" s="1"/>
  <c r="F71" i="6" s="1"/>
  <c r="F72" i="6" s="1"/>
  <c r="F73" i="6" s="1"/>
  <c r="F74" i="6" s="1"/>
  <c r="F75" i="6" s="1"/>
  <c r="F76" i="6" s="1"/>
  <c r="F77" i="6" s="1"/>
  <c r="F78" i="6" s="1"/>
  <c r="F79" i="6" s="1"/>
  <c r="F80" i="6" s="1"/>
  <c r="F81" i="6" s="1"/>
  <c r="F82" i="6" s="1"/>
  <c r="F83" i="6" s="1"/>
  <c r="F84" i="6" s="1"/>
  <c r="F85" i="6" s="1"/>
  <c r="F86" i="6" s="1"/>
  <c r="F87" i="6" s="1"/>
  <c r="F88" i="6" s="1"/>
  <c r="F89" i="6" s="1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C13" i="12" l="1"/>
  <c r="B14" i="12"/>
  <c r="N6" i="16"/>
  <c r="N7" i="16"/>
  <c r="N8" i="16"/>
  <c r="N9" i="16"/>
  <c r="B5" i="16"/>
  <c r="C14" i="12" l="1"/>
  <c r="B15" i="12"/>
  <c r="B212" i="15"/>
  <c r="C212" i="15"/>
  <c r="D212" i="15"/>
  <c r="E212" i="15"/>
  <c r="F212" i="15"/>
  <c r="G212" i="15"/>
  <c r="H212" i="15"/>
  <c r="I212" i="15"/>
  <c r="J212" i="15"/>
  <c r="K212" i="15"/>
  <c r="L212" i="15"/>
  <c r="M212" i="15"/>
  <c r="N212" i="15"/>
  <c r="O212" i="15"/>
  <c r="B218" i="15"/>
  <c r="B174" i="15"/>
  <c r="C174" i="15"/>
  <c r="D174" i="15"/>
  <c r="E174" i="15"/>
  <c r="F174" i="15"/>
  <c r="G174" i="15"/>
  <c r="H174" i="15"/>
  <c r="I174" i="15"/>
  <c r="J174" i="15"/>
  <c r="K174" i="15"/>
  <c r="L174" i="15"/>
  <c r="M174" i="15"/>
  <c r="N174" i="15"/>
  <c r="O174" i="15"/>
  <c r="B180" i="15"/>
  <c r="B136" i="15"/>
  <c r="C136" i="15"/>
  <c r="D136" i="15"/>
  <c r="E136" i="15"/>
  <c r="F136" i="15"/>
  <c r="G136" i="15"/>
  <c r="H136" i="15"/>
  <c r="I136" i="15"/>
  <c r="J136" i="15"/>
  <c r="K136" i="15"/>
  <c r="L136" i="15"/>
  <c r="M136" i="15"/>
  <c r="N136" i="15"/>
  <c r="O136" i="15"/>
  <c r="B142" i="15"/>
  <c r="B98" i="15"/>
  <c r="C98" i="15"/>
  <c r="D98" i="15"/>
  <c r="E98" i="15"/>
  <c r="F98" i="15"/>
  <c r="G98" i="15"/>
  <c r="H98" i="15"/>
  <c r="I98" i="15"/>
  <c r="J98" i="15"/>
  <c r="K98" i="15"/>
  <c r="L98" i="15"/>
  <c r="M98" i="15"/>
  <c r="N98" i="15"/>
  <c r="O98" i="15"/>
  <c r="B104" i="15"/>
  <c r="B61" i="15"/>
  <c r="C61" i="15"/>
  <c r="D61" i="15"/>
  <c r="E61" i="15"/>
  <c r="F61" i="15"/>
  <c r="G61" i="15"/>
  <c r="H61" i="15"/>
  <c r="I61" i="15"/>
  <c r="J61" i="15"/>
  <c r="K61" i="15"/>
  <c r="L61" i="15"/>
  <c r="M61" i="15"/>
  <c r="N61" i="15"/>
  <c r="O61" i="15"/>
  <c r="B62" i="15"/>
  <c r="B63" i="15"/>
  <c r="B64" i="15"/>
  <c r="B65" i="15"/>
  <c r="B66" i="15"/>
  <c r="B24" i="15"/>
  <c r="C24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B25" i="15"/>
  <c r="B26" i="15"/>
  <c r="B27" i="15"/>
  <c r="B28" i="15"/>
  <c r="B29" i="15"/>
  <c r="O21" i="15"/>
  <c r="B16" i="12" l="1"/>
  <c r="C16" i="12" s="1"/>
  <c r="C15" i="12"/>
  <c r="K6" i="18"/>
  <c r="B48" i="18"/>
  <c r="B49" i="18"/>
  <c r="B50" i="18"/>
  <c r="B51" i="18"/>
  <c r="F6" i="18"/>
  <c r="O6" i="18"/>
  <c r="N9" i="18" s="1"/>
  <c r="B14" i="18"/>
  <c r="B13" i="18"/>
  <c r="B12" i="18"/>
  <c r="B11" i="18"/>
  <c r="K9" i="18"/>
  <c r="G9" i="18"/>
  <c r="C9" i="18"/>
  <c r="I6" i="11"/>
  <c r="J6" i="12"/>
  <c r="I10" i="11"/>
  <c r="H10" i="11"/>
  <c r="G10" i="11"/>
  <c r="F10" i="11"/>
  <c r="K7" i="10"/>
  <c r="K8" i="10"/>
  <c r="K9" i="10"/>
  <c r="I7" i="10"/>
  <c r="N7" i="10" s="1"/>
  <c r="I8" i="10"/>
  <c r="N8" i="10" s="1"/>
  <c r="I9" i="10"/>
  <c r="N9" i="10" s="1"/>
  <c r="H7" i="10"/>
  <c r="H8" i="10"/>
  <c r="H9" i="10"/>
  <c r="G7" i="10"/>
  <c r="G8" i="10"/>
  <c r="G9" i="10"/>
  <c r="B17" i="12" l="1"/>
  <c r="B18" i="12" s="1"/>
  <c r="D9" i="18"/>
  <c r="H9" i="18"/>
  <c r="L9" i="18"/>
  <c r="E9" i="18"/>
  <c r="I9" i="18"/>
  <c r="M9" i="18"/>
  <c r="F9" i="18"/>
  <c r="J9" i="18"/>
  <c r="O9" i="18"/>
  <c r="L28" i="9"/>
  <c r="L29" i="9"/>
  <c r="L30" i="9"/>
  <c r="K28" i="9"/>
  <c r="K29" i="9"/>
  <c r="K30" i="9"/>
  <c r="M7" i="9"/>
  <c r="M8" i="9" s="1"/>
  <c r="M9" i="9" s="1"/>
  <c r="M10" i="9" s="1"/>
  <c r="M11" i="9" s="1"/>
  <c r="M12" i="9" s="1"/>
  <c r="M13" i="9" s="1"/>
  <c r="M14" i="9" s="1"/>
  <c r="M15" i="9" s="1"/>
  <c r="M16" i="9" s="1"/>
  <c r="M17" i="9" s="1"/>
  <c r="M18" i="9" s="1"/>
  <c r="M19" i="9" s="1"/>
  <c r="M20" i="9" s="1"/>
  <c r="M21" i="9" s="1"/>
  <c r="M22" i="9" s="1"/>
  <c r="M23" i="9" s="1"/>
  <c r="M24" i="9" s="1"/>
  <c r="M25" i="9" s="1"/>
  <c r="M26" i="9" s="1"/>
  <c r="M27" i="9"/>
  <c r="M28" i="9"/>
  <c r="M29" i="9"/>
  <c r="M30" i="9"/>
  <c r="G16" i="5"/>
  <c r="F16" i="5"/>
  <c r="G15" i="5"/>
  <c r="F15" i="5"/>
  <c r="G14" i="5"/>
  <c r="F14" i="5"/>
  <c r="G13" i="5"/>
  <c r="F13" i="5"/>
  <c r="G12" i="5"/>
  <c r="F12" i="5"/>
  <c r="N9" i="13"/>
  <c r="O9" i="13" s="1"/>
  <c r="M9" i="13"/>
  <c r="L9" i="13"/>
  <c r="K9" i="13"/>
  <c r="J9" i="13"/>
  <c r="I9" i="13"/>
  <c r="H9" i="13"/>
  <c r="G9" i="13"/>
  <c r="F9" i="13"/>
  <c r="E9" i="13"/>
  <c r="D9" i="13"/>
  <c r="C9" i="13"/>
  <c r="B11" i="13"/>
  <c r="B19" i="13" s="1"/>
  <c r="B12" i="13"/>
  <c r="B20" i="13" s="1"/>
  <c r="B13" i="13"/>
  <c r="B21" i="13" s="1"/>
  <c r="B14" i="13"/>
  <c r="B22" i="13" s="1"/>
  <c r="L27" i="9" l="1"/>
  <c r="K27" i="9"/>
  <c r="C17" i="12"/>
  <c r="B19" i="12"/>
  <c r="C18" i="12"/>
  <c r="D7" i="6"/>
  <c r="D11" i="6"/>
  <c r="D15" i="6"/>
  <c r="D19" i="6"/>
  <c r="D23" i="6"/>
  <c r="D27" i="6"/>
  <c r="D31" i="6"/>
  <c r="D35" i="6"/>
  <c r="D39" i="6"/>
  <c r="D43" i="6"/>
  <c r="D47" i="6"/>
  <c r="D51" i="6"/>
  <c r="D55" i="6"/>
  <c r="D59" i="6"/>
  <c r="D63" i="6"/>
  <c r="D67" i="6"/>
  <c r="D71" i="6"/>
  <c r="D75" i="6"/>
  <c r="D79" i="6"/>
  <c r="D83" i="6"/>
  <c r="D87" i="6"/>
  <c r="D8" i="6"/>
  <c r="D12" i="6"/>
  <c r="D16" i="6"/>
  <c r="D20" i="6"/>
  <c r="D24" i="6"/>
  <c r="D28" i="6"/>
  <c r="D32" i="6"/>
  <c r="D36" i="6"/>
  <c r="D40" i="6"/>
  <c r="D44" i="6"/>
  <c r="D48" i="6"/>
  <c r="D52" i="6"/>
  <c r="D56" i="6"/>
  <c r="D60" i="6"/>
  <c r="D64" i="6"/>
  <c r="D68" i="6"/>
  <c r="D72" i="6"/>
  <c r="D76" i="6"/>
  <c r="D80" i="6"/>
  <c r="D84" i="6"/>
  <c r="D88" i="6"/>
  <c r="D9" i="6"/>
  <c r="D13" i="6"/>
  <c r="D17" i="6"/>
  <c r="D21" i="6"/>
  <c r="D25" i="6"/>
  <c r="D29" i="6"/>
  <c r="D33" i="6"/>
  <c r="D37" i="6"/>
  <c r="D41" i="6"/>
  <c r="D45" i="6"/>
  <c r="D49" i="6"/>
  <c r="D53" i="6"/>
  <c r="D57" i="6"/>
  <c r="D61" i="6"/>
  <c r="D65" i="6"/>
  <c r="D69" i="6"/>
  <c r="D73" i="6"/>
  <c r="D77" i="6"/>
  <c r="D81" i="6"/>
  <c r="D85" i="6"/>
  <c r="D89" i="6"/>
  <c r="D10" i="6"/>
  <c r="D14" i="6"/>
  <c r="D18" i="6"/>
  <c r="D22" i="6"/>
  <c r="D26" i="6"/>
  <c r="D30" i="6"/>
  <c r="D34" i="6"/>
  <c r="D38" i="6"/>
  <c r="D42" i="6"/>
  <c r="D46" i="6"/>
  <c r="D50" i="6"/>
  <c r="D54" i="6"/>
  <c r="D58" i="6"/>
  <c r="D62" i="6"/>
  <c r="D66" i="6"/>
  <c r="D70" i="6"/>
  <c r="D74" i="6"/>
  <c r="D78" i="6"/>
  <c r="D82" i="6"/>
  <c r="D86" i="6"/>
  <c r="E11" i="6"/>
  <c r="E15" i="6"/>
  <c r="E19" i="6"/>
  <c r="E23" i="6"/>
  <c r="E27" i="6"/>
  <c r="E31" i="6"/>
  <c r="E35" i="6"/>
  <c r="E39" i="6"/>
  <c r="E43" i="6"/>
  <c r="E47" i="6"/>
  <c r="E51" i="6"/>
  <c r="E55" i="6"/>
  <c r="E59" i="6"/>
  <c r="E63" i="6"/>
  <c r="E67" i="6"/>
  <c r="E71" i="6"/>
  <c r="E75" i="6"/>
  <c r="E79" i="6"/>
  <c r="E83" i="6"/>
  <c r="E87" i="6"/>
  <c r="E88" i="6"/>
  <c r="E86" i="6"/>
  <c r="E12" i="6"/>
  <c r="E16" i="6"/>
  <c r="E20" i="6"/>
  <c r="E24" i="6"/>
  <c r="E28" i="6"/>
  <c r="E32" i="6"/>
  <c r="E36" i="6"/>
  <c r="E40" i="6"/>
  <c r="E44" i="6"/>
  <c r="E48" i="6"/>
  <c r="E52" i="6"/>
  <c r="E56" i="6"/>
  <c r="E60" i="6"/>
  <c r="E64" i="6"/>
  <c r="E68" i="6"/>
  <c r="E72" i="6"/>
  <c r="E76" i="6"/>
  <c r="E80" i="6"/>
  <c r="E84" i="6"/>
  <c r="E13" i="6"/>
  <c r="E17" i="6"/>
  <c r="E21" i="6"/>
  <c r="E25" i="6"/>
  <c r="E29" i="6"/>
  <c r="E33" i="6"/>
  <c r="E37" i="6"/>
  <c r="E41" i="6"/>
  <c r="E45" i="6"/>
  <c r="E49" i="6"/>
  <c r="E53" i="6"/>
  <c r="E57" i="6"/>
  <c r="E61" i="6"/>
  <c r="E65" i="6"/>
  <c r="E69" i="6"/>
  <c r="E73" i="6"/>
  <c r="E77" i="6"/>
  <c r="E81" i="6"/>
  <c r="E85" i="6"/>
  <c r="E89" i="6"/>
  <c r="E62" i="6"/>
  <c r="E70" i="6"/>
  <c r="E78" i="6"/>
  <c r="E10" i="6"/>
  <c r="E14" i="6"/>
  <c r="E18" i="6"/>
  <c r="E22" i="6"/>
  <c r="E26" i="6"/>
  <c r="E30" i="6"/>
  <c r="E34" i="6"/>
  <c r="E38" i="6"/>
  <c r="E42" i="6"/>
  <c r="E46" i="6"/>
  <c r="E50" i="6"/>
  <c r="E54" i="6"/>
  <c r="E58" i="6"/>
  <c r="E66" i="6"/>
  <c r="E74" i="6"/>
  <c r="E82" i="6"/>
  <c r="P8" i="16"/>
  <c r="O6" i="16"/>
  <c r="D5" i="16" s="1"/>
  <c r="O7" i="16"/>
  <c r="F5" i="16" s="1"/>
  <c r="O9" i="16"/>
  <c r="J5" i="16" s="1"/>
  <c r="O8" i="16"/>
  <c r="H5" i="16" s="1"/>
  <c r="L10" i="9"/>
  <c r="L22" i="9"/>
  <c r="L18" i="9"/>
  <c r="L25" i="9"/>
  <c r="L21" i="9"/>
  <c r="L17" i="9"/>
  <c r="L13" i="9"/>
  <c r="L26" i="9"/>
  <c r="L14" i="9"/>
  <c r="L24" i="9"/>
  <c r="L20" i="9"/>
  <c r="L16" i="9"/>
  <c r="L12" i="9"/>
  <c r="L23" i="9"/>
  <c r="L19" i="9"/>
  <c r="L15" i="9"/>
  <c r="L11" i="9"/>
  <c r="K26" i="9"/>
  <c r="K22" i="9"/>
  <c r="K18" i="9"/>
  <c r="K14" i="9"/>
  <c r="K10" i="9"/>
  <c r="K25" i="9"/>
  <c r="K21" i="9"/>
  <c r="K17" i="9"/>
  <c r="K13" i="9"/>
  <c r="K24" i="9"/>
  <c r="K20" i="9"/>
  <c r="K16" i="9"/>
  <c r="K12" i="9"/>
  <c r="K23" i="9"/>
  <c r="K19" i="9"/>
  <c r="K15" i="9"/>
  <c r="K11" i="9"/>
  <c r="F22" i="13"/>
  <c r="F65" i="15" s="1"/>
  <c r="J22" i="13"/>
  <c r="J65" i="15" s="1"/>
  <c r="K19" i="13"/>
  <c r="K62" i="15" s="1"/>
  <c r="E22" i="13"/>
  <c r="E65" i="15" s="1"/>
  <c r="I22" i="13"/>
  <c r="I65" i="15" s="1"/>
  <c r="M22" i="13"/>
  <c r="M65" i="15" s="1"/>
  <c r="D19" i="13"/>
  <c r="D62" i="15" s="1"/>
  <c r="H19" i="13"/>
  <c r="H62" i="15" s="1"/>
  <c r="L19" i="13"/>
  <c r="L62" i="15" s="1"/>
  <c r="K21" i="13"/>
  <c r="K64" i="15" s="1"/>
  <c r="K20" i="13"/>
  <c r="K63" i="15" s="1"/>
  <c r="C21" i="13"/>
  <c r="C64" i="15" s="1"/>
  <c r="K22" i="13"/>
  <c r="K65" i="15" s="1"/>
  <c r="F19" i="13"/>
  <c r="F62" i="15" s="1"/>
  <c r="D20" i="13"/>
  <c r="D63" i="15" s="1"/>
  <c r="H20" i="13"/>
  <c r="H63" i="15" s="1"/>
  <c r="L20" i="13"/>
  <c r="L63" i="15" s="1"/>
  <c r="D21" i="13"/>
  <c r="D64" i="15" s="1"/>
  <c r="H21" i="13"/>
  <c r="H64" i="15" s="1"/>
  <c r="L21" i="13"/>
  <c r="L64" i="15" s="1"/>
  <c r="D22" i="13"/>
  <c r="D65" i="15" s="1"/>
  <c r="H22" i="13"/>
  <c r="H65" i="15" s="1"/>
  <c r="L22" i="13"/>
  <c r="L65" i="15" s="1"/>
  <c r="J19" i="13"/>
  <c r="J62" i="15" s="1"/>
  <c r="E20" i="13"/>
  <c r="E63" i="15" s="1"/>
  <c r="I20" i="13"/>
  <c r="I63" i="15" s="1"/>
  <c r="M20" i="13"/>
  <c r="M63" i="15" s="1"/>
  <c r="E21" i="13"/>
  <c r="E64" i="15" s="1"/>
  <c r="I21" i="13"/>
  <c r="I64" i="15" s="1"/>
  <c r="M21" i="13"/>
  <c r="M64" i="15" s="1"/>
  <c r="E19" i="13"/>
  <c r="E62" i="15" s="1"/>
  <c r="I19" i="13"/>
  <c r="I62" i="15" s="1"/>
  <c r="M19" i="13"/>
  <c r="M62" i="15" s="1"/>
  <c r="N19" i="13"/>
  <c r="N62" i="15" s="1"/>
  <c r="F20" i="13"/>
  <c r="F63" i="15" s="1"/>
  <c r="J20" i="13"/>
  <c r="J63" i="15" s="1"/>
  <c r="N20" i="13"/>
  <c r="N63" i="15" s="1"/>
  <c r="F21" i="13"/>
  <c r="F64" i="15" s="1"/>
  <c r="J21" i="13"/>
  <c r="J64" i="15" s="1"/>
  <c r="N21" i="13"/>
  <c r="N64" i="15" s="1"/>
  <c r="N22" i="13"/>
  <c r="N65" i="15" s="1"/>
  <c r="C11" i="13"/>
  <c r="C25" i="15" s="1"/>
  <c r="G11" i="13"/>
  <c r="G25" i="15" s="1"/>
  <c r="K11" i="13"/>
  <c r="K25" i="15" s="1"/>
  <c r="E14" i="13"/>
  <c r="E28" i="15" s="1"/>
  <c r="I14" i="13"/>
  <c r="I28" i="15" s="1"/>
  <c r="M14" i="13"/>
  <c r="M28" i="15" s="1"/>
  <c r="E12" i="13"/>
  <c r="E26" i="15" s="1"/>
  <c r="D11" i="13"/>
  <c r="D25" i="15" s="1"/>
  <c r="H11" i="13"/>
  <c r="H25" i="15" s="1"/>
  <c r="L11" i="13"/>
  <c r="L25" i="15" s="1"/>
  <c r="E13" i="13"/>
  <c r="E27" i="15" s="1"/>
  <c r="I12" i="13"/>
  <c r="I26" i="15" s="1"/>
  <c r="I13" i="13"/>
  <c r="I27" i="15" s="1"/>
  <c r="M12" i="13"/>
  <c r="M26" i="15" s="1"/>
  <c r="M13" i="13"/>
  <c r="M27" i="15" s="1"/>
  <c r="N12" i="13"/>
  <c r="N26" i="15" s="1"/>
  <c r="N13" i="13"/>
  <c r="N27" i="15" s="1"/>
  <c r="N14" i="13"/>
  <c r="N28" i="15" s="1"/>
  <c r="F14" i="13"/>
  <c r="F28" i="15" s="1"/>
  <c r="J14" i="13"/>
  <c r="J28" i="15" s="1"/>
  <c r="E11" i="13"/>
  <c r="E25" i="15" s="1"/>
  <c r="C12" i="13"/>
  <c r="C26" i="15" s="1"/>
  <c r="G12" i="13"/>
  <c r="G26" i="15" s="1"/>
  <c r="K12" i="13"/>
  <c r="K26" i="15" s="1"/>
  <c r="C13" i="13"/>
  <c r="C27" i="15" s="1"/>
  <c r="G13" i="13"/>
  <c r="G27" i="15" s="1"/>
  <c r="K13" i="13"/>
  <c r="K27" i="15" s="1"/>
  <c r="C14" i="13"/>
  <c r="C28" i="15" s="1"/>
  <c r="G14" i="13"/>
  <c r="G28" i="15" s="1"/>
  <c r="K14" i="13"/>
  <c r="K28" i="15" s="1"/>
  <c r="F12" i="13"/>
  <c r="F26" i="15" s="1"/>
  <c r="J12" i="13"/>
  <c r="J26" i="15" s="1"/>
  <c r="F13" i="13"/>
  <c r="F27" i="15" s="1"/>
  <c r="J13" i="13"/>
  <c r="J27" i="15" s="1"/>
  <c r="F11" i="13"/>
  <c r="F25" i="15" s="1"/>
  <c r="J11" i="13"/>
  <c r="J25" i="15" s="1"/>
  <c r="D12" i="13"/>
  <c r="D26" i="15" s="1"/>
  <c r="H12" i="13"/>
  <c r="H26" i="15" s="1"/>
  <c r="L12" i="13"/>
  <c r="L26" i="15" s="1"/>
  <c r="D13" i="13"/>
  <c r="D27" i="15" s="1"/>
  <c r="H13" i="13"/>
  <c r="H27" i="15" s="1"/>
  <c r="L13" i="13"/>
  <c r="L27" i="15" s="1"/>
  <c r="D14" i="13"/>
  <c r="D28" i="15" s="1"/>
  <c r="H14" i="13"/>
  <c r="H28" i="15" s="1"/>
  <c r="L14" i="13"/>
  <c r="L28" i="15" s="1"/>
  <c r="I11" i="13"/>
  <c r="I25" i="15" s="1"/>
  <c r="M11" i="13"/>
  <c r="M25" i="15" s="1"/>
  <c r="N11" i="13"/>
  <c r="N25" i="15" s="1"/>
  <c r="B10" i="11"/>
  <c r="C10" i="11"/>
  <c r="E7" i="11"/>
  <c r="B13" i="11" s="1"/>
  <c r="D12" i="12"/>
  <c r="E12" i="12"/>
  <c r="F12" i="12"/>
  <c r="G12" i="12"/>
  <c r="C19" i="12" l="1"/>
  <c r="B20" i="12"/>
  <c r="S8" i="16"/>
  <c r="S9" i="16"/>
  <c r="S7" i="16"/>
  <c r="S10" i="16"/>
  <c r="S6" i="16"/>
  <c r="C13" i="11"/>
  <c r="M15" i="13"/>
  <c r="M29" i="15" s="1"/>
  <c r="E23" i="13"/>
  <c r="E66" i="15" s="1"/>
  <c r="M23" i="13"/>
  <c r="M66" i="15" s="1"/>
  <c r="H23" i="13"/>
  <c r="H66" i="15" s="1"/>
  <c r="K23" i="13"/>
  <c r="K66" i="15" s="1"/>
  <c r="D23" i="13"/>
  <c r="D66" i="15" s="1"/>
  <c r="N23" i="13"/>
  <c r="N66" i="15" s="1"/>
  <c r="J23" i="13"/>
  <c r="J66" i="15" s="1"/>
  <c r="I23" i="13"/>
  <c r="I66" i="15" s="1"/>
  <c r="L23" i="13"/>
  <c r="L66" i="15" s="1"/>
  <c r="F23" i="13"/>
  <c r="F66" i="15" s="1"/>
  <c r="N15" i="13"/>
  <c r="N29" i="15" s="1"/>
  <c r="F15" i="13"/>
  <c r="F29" i="15" s="1"/>
  <c r="I15" i="13"/>
  <c r="I29" i="15" s="1"/>
  <c r="E15" i="13"/>
  <c r="E29" i="15" s="1"/>
  <c r="H15" i="13"/>
  <c r="H29" i="15" s="1"/>
  <c r="J15" i="13"/>
  <c r="J29" i="15" s="1"/>
  <c r="D15" i="13"/>
  <c r="D29" i="15" s="1"/>
  <c r="K15" i="13"/>
  <c r="K29" i="15" s="1"/>
  <c r="C15" i="13"/>
  <c r="C29" i="15" s="1"/>
  <c r="L15" i="13"/>
  <c r="L29" i="15" s="1"/>
  <c r="G15" i="13"/>
  <c r="G29" i="15" s="1"/>
  <c r="O12" i="13"/>
  <c r="O26" i="15" s="1"/>
  <c r="O13" i="13"/>
  <c r="O27" i="15" s="1"/>
  <c r="O14" i="13"/>
  <c r="O28" i="15" s="1"/>
  <c r="O11" i="13"/>
  <c r="O25" i="15" s="1"/>
  <c r="B14" i="11"/>
  <c r="F7" i="11"/>
  <c r="F9" i="10"/>
  <c r="J9" i="10"/>
  <c r="C8" i="10"/>
  <c r="C9" i="10" s="1"/>
  <c r="C10" i="10" s="1"/>
  <c r="C11" i="10" s="1"/>
  <c r="C12" i="10" s="1"/>
  <c r="C13" i="10" s="1"/>
  <c r="C14" i="10" s="1"/>
  <c r="C15" i="10" s="1"/>
  <c r="C16" i="10" s="1"/>
  <c r="C17" i="10" s="1"/>
  <c r="C18" i="10" s="1"/>
  <c r="C19" i="10" s="1"/>
  <c r="C20" i="10" s="1"/>
  <c r="C21" i="10" s="1"/>
  <c r="C22" i="10" s="1"/>
  <c r="C23" i="10" s="1"/>
  <c r="C24" i="10" s="1"/>
  <c r="C25" i="10" s="1"/>
  <c r="C26" i="10" s="1"/>
  <c r="C27" i="10" s="1"/>
  <c r="C28" i="10" s="1"/>
  <c r="C29" i="10" s="1"/>
  <c r="C30" i="10" s="1"/>
  <c r="C31" i="10" s="1"/>
  <c r="C32" i="10" s="1"/>
  <c r="C33" i="10" s="1"/>
  <c r="C34" i="10" s="1"/>
  <c r="C35" i="10" s="1"/>
  <c r="C36" i="10" s="1"/>
  <c r="C37" i="10" s="1"/>
  <c r="C38" i="10" s="1"/>
  <c r="C39" i="10" s="1"/>
  <c r="C40" i="10" s="1"/>
  <c r="C41" i="10" s="1"/>
  <c r="C42" i="10" s="1"/>
  <c r="C43" i="10" s="1"/>
  <c r="C44" i="10" s="1"/>
  <c r="C45" i="10" s="1"/>
  <c r="C46" i="10" s="1"/>
  <c r="C47" i="10" s="1"/>
  <c r="C48" i="10" s="1"/>
  <c r="C49" i="10" s="1"/>
  <c r="C50" i="10" s="1"/>
  <c r="C51" i="10" s="1"/>
  <c r="C52" i="10" s="1"/>
  <c r="C53" i="10" s="1"/>
  <c r="C54" i="10" s="1"/>
  <c r="C55" i="10" s="1"/>
  <c r="C56" i="10" s="1"/>
  <c r="C57" i="10" s="1"/>
  <c r="C58" i="10" s="1"/>
  <c r="C59" i="10" s="1"/>
  <c r="C60" i="10" s="1"/>
  <c r="C61" i="10" s="1"/>
  <c r="C62" i="10" s="1"/>
  <c r="C63" i="10" s="1"/>
  <c r="C64" i="10" s="1"/>
  <c r="C65" i="10" s="1"/>
  <c r="C66" i="10" s="1"/>
  <c r="C67" i="10" s="1"/>
  <c r="C68" i="10" s="1"/>
  <c r="C69" i="10" s="1"/>
  <c r="C70" i="10" s="1"/>
  <c r="C71" i="10" s="1"/>
  <c r="C72" i="10" s="1"/>
  <c r="C73" i="10" s="1"/>
  <c r="C74" i="10" s="1"/>
  <c r="C75" i="10" s="1"/>
  <c r="C76" i="10" s="1"/>
  <c r="C77" i="10" s="1"/>
  <c r="C78" i="10" s="1"/>
  <c r="C79" i="10" s="1"/>
  <c r="C80" i="10" s="1"/>
  <c r="C81" i="10" s="1"/>
  <c r="C82" i="10" s="1"/>
  <c r="C83" i="10" s="1"/>
  <c r="C84" i="10" s="1"/>
  <c r="C85" i="10" s="1"/>
  <c r="C86" i="10" s="1"/>
  <c r="C87" i="10" s="1"/>
  <c r="C88" i="10" s="1"/>
  <c r="C89" i="10" s="1"/>
  <c r="C90" i="10" s="1"/>
  <c r="C91" i="10" s="1"/>
  <c r="C92" i="10" s="1"/>
  <c r="C93" i="10" s="1"/>
  <c r="C94" i="10" s="1"/>
  <c r="C95" i="10" s="1"/>
  <c r="C96" i="10" s="1"/>
  <c r="C97" i="10" s="1"/>
  <c r="C98" i="10" s="1"/>
  <c r="C99" i="10" s="1"/>
  <c r="C100" i="10" s="1"/>
  <c r="C101" i="10" s="1"/>
  <c r="C102" i="10" s="1"/>
  <c r="C103" i="10" s="1"/>
  <c r="C104" i="10" s="1"/>
  <c r="C105" i="10" s="1"/>
  <c r="C106" i="10" s="1"/>
  <c r="C107" i="10" s="1"/>
  <c r="C108" i="10" s="1"/>
  <c r="C109" i="10" s="1"/>
  <c r="C110" i="10" s="1"/>
  <c r="C111" i="10" s="1"/>
  <c r="C112" i="10" s="1"/>
  <c r="C113" i="10" s="1"/>
  <c r="C114" i="10" s="1"/>
  <c r="C115" i="10" s="1"/>
  <c r="C116" i="10" s="1"/>
  <c r="C117" i="10" s="1"/>
  <c r="C118" i="10" s="1"/>
  <c r="C119" i="10" s="1"/>
  <c r="C120" i="10" s="1"/>
  <c r="C121" i="10" s="1"/>
  <c r="C122" i="10" s="1"/>
  <c r="C123" i="10" s="1"/>
  <c r="C124" i="10" s="1"/>
  <c r="C125" i="10" s="1"/>
  <c r="C126" i="10" s="1"/>
  <c r="C127" i="10" s="1"/>
  <c r="C128" i="10" s="1"/>
  <c r="C129" i="10" s="1"/>
  <c r="C130" i="10" s="1"/>
  <c r="C131" i="10" s="1"/>
  <c r="C132" i="10" s="1"/>
  <c r="C133" i="10" s="1"/>
  <c r="C134" i="10" s="1"/>
  <c r="C135" i="10" s="1"/>
  <c r="C136" i="10" s="1"/>
  <c r="C137" i="10" s="1"/>
  <c r="C138" i="10" s="1"/>
  <c r="C139" i="10" s="1"/>
  <c r="C140" i="10" s="1"/>
  <c r="C141" i="10" s="1"/>
  <c r="C142" i="10" s="1"/>
  <c r="C143" i="10" s="1"/>
  <c r="C144" i="10" s="1"/>
  <c r="C145" i="10" s="1"/>
  <c r="C146" i="10" s="1"/>
  <c r="C147" i="10" s="1"/>
  <c r="C148" i="10" s="1"/>
  <c r="C149" i="10" s="1"/>
  <c r="C150" i="10" s="1"/>
  <c r="C151" i="10" s="1"/>
  <c r="C152" i="10" s="1"/>
  <c r="C153" i="10" s="1"/>
  <c r="C154" i="10" s="1"/>
  <c r="C155" i="10" s="1"/>
  <c r="C156" i="10" s="1"/>
  <c r="C157" i="10" s="1"/>
  <c r="C158" i="10" s="1"/>
  <c r="C159" i="10" s="1"/>
  <c r="C160" i="10" s="1"/>
  <c r="C161" i="10" s="1"/>
  <c r="C162" i="10" s="1"/>
  <c r="C163" i="10" s="1"/>
  <c r="C164" i="10" s="1"/>
  <c r="C165" i="10" s="1"/>
  <c r="C166" i="10" s="1"/>
  <c r="C167" i="10" s="1"/>
  <c r="C168" i="10" s="1"/>
  <c r="C169" i="10" s="1"/>
  <c r="C170" i="10" s="1"/>
  <c r="C171" i="10" s="1"/>
  <c r="C172" i="10" s="1"/>
  <c r="C173" i="10" s="1"/>
  <c r="C174" i="10" s="1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199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6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3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0" i="10" s="1"/>
  <c r="C281" i="10" s="1"/>
  <c r="C282" i="10" s="1"/>
  <c r="C283" i="10" s="1"/>
  <c r="C284" i="10" s="1"/>
  <c r="C285" i="10" s="1"/>
  <c r="C286" i="10" s="1"/>
  <c r="C287" i="10" s="1"/>
  <c r="C288" i="10" s="1"/>
  <c r="C289" i="10" s="1"/>
  <c r="C290" i="10" s="1"/>
  <c r="C291" i="10" s="1"/>
  <c r="C292" i="10" s="1"/>
  <c r="C293" i="10" s="1"/>
  <c r="C294" i="10" s="1"/>
  <c r="C295" i="10" s="1"/>
  <c r="C296" i="10" s="1"/>
  <c r="C297" i="10" s="1"/>
  <c r="C298" i="10" s="1"/>
  <c r="C299" i="10" s="1"/>
  <c r="C300" i="10" s="1"/>
  <c r="C301" i="10" s="1"/>
  <c r="C302" i="10" s="1"/>
  <c r="C303" i="10" s="1"/>
  <c r="C304" i="10" s="1"/>
  <c r="C305" i="10" s="1"/>
  <c r="C306" i="10" s="1"/>
  <c r="C307" i="10" s="1"/>
  <c r="C308" i="10" s="1"/>
  <c r="C309" i="10" s="1"/>
  <c r="C310" i="10" s="1"/>
  <c r="C311" i="10" s="1"/>
  <c r="C312" i="10" s="1"/>
  <c r="C313" i="10" s="1"/>
  <c r="C314" i="10" s="1"/>
  <c r="C315" i="10" s="1"/>
  <c r="C316" i="10" s="1"/>
  <c r="C317" i="10" s="1"/>
  <c r="C318" i="10" s="1"/>
  <c r="C319" i="10" s="1"/>
  <c r="C320" i="10" s="1"/>
  <c r="C321" i="10" s="1"/>
  <c r="C322" i="10" s="1"/>
  <c r="C323" i="10" s="1"/>
  <c r="C324" i="10" s="1"/>
  <c r="C325" i="10" s="1"/>
  <c r="C326" i="10" s="1"/>
  <c r="C327" i="10" s="1"/>
  <c r="C328" i="10" s="1"/>
  <c r="C329" i="10" s="1"/>
  <c r="C330" i="10" s="1"/>
  <c r="C331" i="10" s="1"/>
  <c r="C332" i="10" s="1"/>
  <c r="C333" i="10" s="1"/>
  <c r="C334" i="10" s="1"/>
  <c r="C335" i="10" s="1"/>
  <c r="C336" i="10" s="1"/>
  <c r="C337" i="10" s="1"/>
  <c r="C338" i="10" s="1"/>
  <c r="C339" i="10" s="1"/>
  <c r="C340" i="10" s="1"/>
  <c r="C341" i="10" s="1"/>
  <c r="C342" i="10" s="1"/>
  <c r="C343" i="10" s="1"/>
  <c r="C344" i="10" s="1"/>
  <c r="C345" i="10" s="1"/>
  <c r="C346" i="10" s="1"/>
  <c r="C347" i="10" s="1"/>
  <c r="C348" i="10" s="1"/>
  <c r="C349" i="10" s="1"/>
  <c r="C350" i="10" s="1"/>
  <c r="C351" i="10" s="1"/>
  <c r="C352" i="10" s="1"/>
  <c r="C353" i="10" s="1"/>
  <c r="C354" i="10" s="1"/>
  <c r="C355" i="10" s="1"/>
  <c r="C356" i="10" s="1"/>
  <c r="C357" i="10" s="1"/>
  <c r="C358" i="10" s="1"/>
  <c r="C359" i="10" s="1"/>
  <c r="C360" i="10" s="1"/>
  <c r="C361" i="10" s="1"/>
  <c r="C362" i="10" s="1"/>
  <c r="C363" i="10" s="1"/>
  <c r="C364" i="10" s="1"/>
  <c r="C365" i="10" s="1"/>
  <c r="C366" i="10" s="1"/>
  <c r="C367" i="10" s="1"/>
  <c r="C368" i="10" s="1"/>
  <c r="C369" i="10" s="1"/>
  <c r="C370" i="10" s="1"/>
  <c r="C371" i="10" s="1"/>
  <c r="C372" i="10" s="1"/>
  <c r="C373" i="10" s="1"/>
  <c r="C374" i="10" s="1"/>
  <c r="C375" i="10" s="1"/>
  <c r="C376" i="10" s="1"/>
  <c r="C377" i="10" s="1"/>
  <c r="C378" i="10" s="1"/>
  <c r="C379" i="10" s="1"/>
  <c r="C380" i="10" s="1"/>
  <c r="C381" i="10" s="1"/>
  <c r="C382" i="10" s="1"/>
  <c r="C383" i="10" s="1"/>
  <c r="C384" i="10" s="1"/>
  <c r="C385" i="10" s="1"/>
  <c r="C386" i="10" s="1"/>
  <c r="C387" i="10" s="1"/>
  <c r="C388" i="10" s="1"/>
  <c r="C389" i="10" s="1"/>
  <c r="C390" i="10" s="1"/>
  <c r="C391" i="10" s="1"/>
  <c r="C392" i="10" s="1"/>
  <c r="C393" i="10" s="1"/>
  <c r="C394" i="10" s="1"/>
  <c r="C395" i="10" s="1"/>
  <c r="C396" i="10" s="1"/>
  <c r="C397" i="10" s="1"/>
  <c r="C398" i="10" s="1"/>
  <c r="C399" i="10" s="1"/>
  <c r="C400" i="10" s="1"/>
  <c r="C401" i="10" s="1"/>
  <c r="C402" i="10" s="1"/>
  <c r="C403" i="10" s="1"/>
  <c r="C404" i="10" s="1"/>
  <c r="C405" i="10" s="1"/>
  <c r="C406" i="10" s="1"/>
  <c r="C407" i="10" s="1"/>
  <c r="C408" i="10" s="1"/>
  <c r="C409" i="10" s="1"/>
  <c r="C410" i="10" s="1"/>
  <c r="C411" i="10" s="1"/>
  <c r="C412" i="10" s="1"/>
  <c r="C413" i="10" s="1"/>
  <c r="C414" i="10" s="1"/>
  <c r="C415" i="10" s="1"/>
  <c r="C416" i="10" s="1"/>
  <c r="C417" i="10" s="1"/>
  <c r="C418" i="10" s="1"/>
  <c r="C419" i="10" s="1"/>
  <c r="C420" i="10" s="1"/>
  <c r="C421" i="10" s="1"/>
  <c r="C422" i="10" s="1"/>
  <c r="C423" i="10" s="1"/>
  <c r="C424" i="10" s="1"/>
  <c r="C425" i="10" s="1"/>
  <c r="C426" i="10" s="1"/>
  <c r="C427" i="10" s="1"/>
  <c r="C428" i="10" s="1"/>
  <c r="C429" i="10" s="1"/>
  <c r="C430" i="10" s="1"/>
  <c r="C431" i="10" s="1"/>
  <c r="C432" i="10" s="1"/>
  <c r="C433" i="10" s="1"/>
  <c r="C434" i="10" s="1"/>
  <c r="C435" i="10" s="1"/>
  <c r="C436" i="10" s="1"/>
  <c r="C437" i="10" s="1"/>
  <c r="C438" i="10" s="1"/>
  <c r="C439" i="10" s="1"/>
  <c r="C440" i="10" s="1"/>
  <c r="C441" i="10" s="1"/>
  <c r="C442" i="10" s="1"/>
  <c r="C443" i="10" s="1"/>
  <c r="C444" i="10" s="1"/>
  <c r="C445" i="10" s="1"/>
  <c r="C446" i="10" s="1"/>
  <c r="C447" i="10" s="1"/>
  <c r="C448" i="10" s="1"/>
  <c r="C449" i="10" s="1"/>
  <c r="C450" i="10" s="1"/>
  <c r="C451" i="10" s="1"/>
  <c r="C452" i="10" s="1"/>
  <c r="C453" i="10" s="1"/>
  <c r="C454" i="10" s="1"/>
  <c r="C455" i="10" s="1"/>
  <c r="C456" i="10" s="1"/>
  <c r="C457" i="10" s="1"/>
  <c r="C458" i="10" s="1"/>
  <c r="C459" i="10" s="1"/>
  <c r="C460" i="10" s="1"/>
  <c r="C461" i="10" s="1"/>
  <c r="C462" i="10" s="1"/>
  <c r="C463" i="10" s="1"/>
  <c r="C464" i="10" s="1"/>
  <c r="C465" i="10" s="1"/>
  <c r="C466" i="10" s="1"/>
  <c r="C467" i="10" s="1"/>
  <c r="C468" i="10" s="1"/>
  <c r="C469" i="10" s="1"/>
  <c r="C470" i="10" s="1"/>
  <c r="C471" i="10" s="1"/>
  <c r="C472" i="10" s="1"/>
  <c r="C473" i="10" s="1"/>
  <c r="C474" i="10" s="1"/>
  <c r="C475" i="10" s="1"/>
  <c r="C476" i="10" s="1"/>
  <c r="C477" i="10" s="1"/>
  <c r="C478" i="10" s="1"/>
  <c r="C479" i="10" s="1"/>
  <c r="C480" i="10" s="1"/>
  <c r="C481" i="10" s="1"/>
  <c r="C482" i="10" s="1"/>
  <c r="C483" i="10" s="1"/>
  <c r="C484" i="10" s="1"/>
  <c r="C485" i="10" s="1"/>
  <c r="C486" i="10" s="1"/>
  <c r="C487" i="10" s="1"/>
  <c r="C488" i="10" s="1"/>
  <c r="C489" i="10" s="1"/>
  <c r="C490" i="10" s="1"/>
  <c r="C491" i="10" s="1"/>
  <c r="C492" i="10" s="1"/>
  <c r="C493" i="10" s="1"/>
  <c r="C494" i="10" s="1"/>
  <c r="C495" i="10" s="1"/>
  <c r="C496" i="10" s="1"/>
  <c r="C497" i="10" s="1"/>
  <c r="C498" i="10" s="1"/>
  <c r="C499" i="10" s="1"/>
  <c r="C500" i="10" s="1"/>
  <c r="C501" i="10" s="1"/>
  <c r="C502" i="10" s="1"/>
  <c r="C503" i="10" s="1"/>
  <c r="C504" i="10" s="1"/>
  <c r="C505" i="10" s="1"/>
  <c r="C506" i="10" s="1"/>
  <c r="C507" i="10" s="1"/>
  <c r="C508" i="10" s="1"/>
  <c r="C509" i="10" s="1"/>
  <c r="C510" i="10" s="1"/>
  <c r="C511" i="10" s="1"/>
  <c r="C512" i="10" s="1"/>
  <c r="C513" i="10" s="1"/>
  <c r="C514" i="10" s="1"/>
  <c r="C515" i="10" s="1"/>
  <c r="C516" i="10" s="1"/>
  <c r="C517" i="10" s="1"/>
  <c r="C518" i="10" s="1"/>
  <c r="C519" i="10" s="1"/>
  <c r="C520" i="10" s="1"/>
  <c r="C521" i="10" s="1"/>
  <c r="C522" i="10" s="1"/>
  <c r="C523" i="10" s="1"/>
  <c r="C524" i="10" s="1"/>
  <c r="C525" i="10" s="1"/>
  <c r="C526" i="10" s="1"/>
  <c r="C527" i="10" s="1"/>
  <c r="C528" i="10" s="1"/>
  <c r="C529" i="10" s="1"/>
  <c r="C530" i="10" s="1"/>
  <c r="C531" i="10" s="1"/>
  <c r="C532" i="10" s="1"/>
  <c r="C533" i="10" s="1"/>
  <c r="C534" i="10" s="1"/>
  <c r="C535" i="10" s="1"/>
  <c r="C536" i="10" s="1"/>
  <c r="C537" i="10" s="1"/>
  <c r="C538" i="10" s="1"/>
  <c r="C539" i="10" s="1"/>
  <c r="C540" i="10" s="1"/>
  <c r="C541" i="10" s="1"/>
  <c r="C542" i="10" s="1"/>
  <c r="C543" i="10" s="1"/>
  <c r="C544" i="10" s="1"/>
  <c r="C545" i="10" s="1"/>
  <c r="C546" i="10" s="1"/>
  <c r="C547" i="10" s="1"/>
  <c r="C548" i="10" s="1"/>
  <c r="C549" i="10" s="1"/>
  <c r="C550" i="10" s="1"/>
  <c r="C551" i="10" s="1"/>
  <c r="C552" i="10" s="1"/>
  <c r="C553" i="10" s="1"/>
  <c r="C554" i="10" s="1"/>
  <c r="C555" i="10" s="1"/>
  <c r="C556" i="10" s="1"/>
  <c r="C557" i="10" s="1"/>
  <c r="C558" i="10" s="1"/>
  <c r="C559" i="10" s="1"/>
  <c r="C560" i="10" s="1"/>
  <c r="C561" i="10" s="1"/>
  <c r="C562" i="10" s="1"/>
  <c r="C563" i="10" s="1"/>
  <c r="C564" i="10" s="1"/>
  <c r="C565" i="10" s="1"/>
  <c r="C566" i="10" s="1"/>
  <c r="C567" i="10" s="1"/>
  <c r="C568" i="10" s="1"/>
  <c r="C569" i="10" s="1"/>
  <c r="C570" i="10" s="1"/>
  <c r="C571" i="10" s="1"/>
  <c r="C572" i="10" s="1"/>
  <c r="C573" i="10" s="1"/>
  <c r="C574" i="10" s="1"/>
  <c r="C575" i="10" s="1"/>
  <c r="C576" i="10" s="1"/>
  <c r="C577" i="10" s="1"/>
  <c r="C578" i="10" s="1"/>
  <c r="C579" i="10" s="1"/>
  <c r="C580" i="10" s="1"/>
  <c r="C581" i="10" s="1"/>
  <c r="C582" i="10" s="1"/>
  <c r="C583" i="10" s="1"/>
  <c r="C584" i="10" s="1"/>
  <c r="C585" i="10" s="1"/>
  <c r="C586" i="10" s="1"/>
  <c r="C587" i="10" s="1"/>
  <c r="C588" i="10" s="1"/>
  <c r="C589" i="10" s="1"/>
  <c r="C590" i="10" s="1"/>
  <c r="C591" i="10" s="1"/>
  <c r="C592" i="10" s="1"/>
  <c r="C593" i="10" s="1"/>
  <c r="C594" i="10" s="1"/>
  <c r="C595" i="10" s="1"/>
  <c r="C596" i="10" s="1"/>
  <c r="C597" i="10" s="1"/>
  <c r="C598" i="10" s="1"/>
  <c r="C599" i="10" s="1"/>
  <c r="C600" i="10" s="1"/>
  <c r="C601" i="10" s="1"/>
  <c r="C602" i="10" s="1"/>
  <c r="C603" i="10" s="1"/>
  <c r="C604" i="10" s="1"/>
  <c r="C605" i="10" s="1"/>
  <c r="C606" i="10" s="1"/>
  <c r="C607" i="10" s="1"/>
  <c r="C608" i="10" s="1"/>
  <c r="C609" i="10" s="1"/>
  <c r="C610" i="10" s="1"/>
  <c r="C611" i="10" s="1"/>
  <c r="C612" i="10" s="1"/>
  <c r="C613" i="10" s="1"/>
  <c r="C614" i="10" s="1"/>
  <c r="C615" i="10" s="1"/>
  <c r="C616" i="10" s="1"/>
  <c r="C617" i="10" s="1"/>
  <c r="C618" i="10" s="1"/>
  <c r="C619" i="10" s="1"/>
  <c r="C620" i="10" s="1"/>
  <c r="C621" i="10" s="1"/>
  <c r="C622" i="10" s="1"/>
  <c r="C623" i="10" s="1"/>
  <c r="C624" i="10" s="1"/>
  <c r="C625" i="10" s="1"/>
  <c r="C626" i="10" s="1"/>
  <c r="C627" i="10" s="1"/>
  <c r="C628" i="10" s="1"/>
  <c r="C629" i="10" s="1"/>
  <c r="C630" i="10" s="1"/>
  <c r="C631" i="10" s="1"/>
  <c r="C632" i="10" s="1"/>
  <c r="C633" i="10" s="1"/>
  <c r="C634" i="10" s="1"/>
  <c r="C635" i="10" s="1"/>
  <c r="C636" i="10" s="1"/>
  <c r="C637" i="10" s="1"/>
  <c r="C638" i="10" s="1"/>
  <c r="C639" i="10" s="1"/>
  <c r="C640" i="10" s="1"/>
  <c r="C641" i="10" s="1"/>
  <c r="C642" i="10" s="1"/>
  <c r="C643" i="10" s="1"/>
  <c r="C644" i="10" s="1"/>
  <c r="C645" i="10" s="1"/>
  <c r="C646" i="10" s="1"/>
  <c r="C647" i="10" s="1"/>
  <c r="C648" i="10" s="1"/>
  <c r="C649" i="10" s="1"/>
  <c r="C650" i="10" s="1"/>
  <c r="C651" i="10" s="1"/>
  <c r="C652" i="10" s="1"/>
  <c r="C653" i="10" s="1"/>
  <c r="C654" i="10" s="1"/>
  <c r="C655" i="10" s="1"/>
  <c r="C656" i="10" s="1"/>
  <c r="C657" i="10" s="1"/>
  <c r="C658" i="10" s="1"/>
  <c r="C659" i="10" s="1"/>
  <c r="C660" i="10" s="1"/>
  <c r="C661" i="10" s="1"/>
  <c r="C662" i="10" s="1"/>
  <c r="C663" i="10" s="1"/>
  <c r="C664" i="10" s="1"/>
  <c r="C665" i="10" s="1"/>
  <c r="C666" i="10" s="1"/>
  <c r="C667" i="10" s="1"/>
  <c r="C668" i="10" s="1"/>
  <c r="C669" i="10" s="1"/>
  <c r="C670" i="10" s="1"/>
  <c r="C671" i="10" s="1"/>
  <c r="C672" i="10" s="1"/>
  <c r="C673" i="10" s="1"/>
  <c r="C674" i="10" s="1"/>
  <c r="C675" i="10" s="1"/>
  <c r="C676" i="10" s="1"/>
  <c r="C677" i="10" s="1"/>
  <c r="C678" i="10" s="1"/>
  <c r="C679" i="10" s="1"/>
  <c r="C680" i="10" s="1"/>
  <c r="C681" i="10" s="1"/>
  <c r="C682" i="10" s="1"/>
  <c r="C683" i="10" s="1"/>
  <c r="C684" i="10" s="1"/>
  <c r="C685" i="10" s="1"/>
  <c r="C686" i="10" s="1"/>
  <c r="C687" i="10" s="1"/>
  <c r="C688" i="10" s="1"/>
  <c r="C689" i="10" s="1"/>
  <c r="C690" i="10" s="1"/>
  <c r="C691" i="10" s="1"/>
  <c r="C692" i="10" s="1"/>
  <c r="C693" i="10" s="1"/>
  <c r="C694" i="10" s="1"/>
  <c r="C695" i="10" s="1"/>
  <c r="C696" i="10" s="1"/>
  <c r="F8" i="10"/>
  <c r="J8" i="10"/>
  <c r="C22" i="13"/>
  <c r="C65" i="15" s="1"/>
  <c r="F7" i="10"/>
  <c r="B30" i="9"/>
  <c r="C7" i="10"/>
  <c r="J7" i="10"/>
  <c r="F19" i="12" s="1"/>
  <c r="B27" i="9"/>
  <c r="B28" i="9"/>
  <c r="B29" i="9" s="1"/>
  <c r="B7" i="6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95" i="6" s="1"/>
  <c r="B96" i="6" s="1"/>
  <c r="B97" i="6" s="1"/>
  <c r="B98" i="6" s="1"/>
  <c r="B99" i="6" s="1"/>
  <c r="B100" i="6" s="1"/>
  <c r="B101" i="6" s="1"/>
  <c r="B102" i="6" s="1"/>
  <c r="B103" i="6" s="1"/>
  <c r="B104" i="6" s="1"/>
  <c r="B105" i="6" s="1"/>
  <c r="B106" i="6" s="1"/>
  <c r="B107" i="6" s="1"/>
  <c r="B108" i="6" s="1"/>
  <c r="B109" i="6" s="1"/>
  <c r="B110" i="6" s="1"/>
  <c r="B111" i="6" s="1"/>
  <c r="B112" i="6" s="1"/>
  <c r="B113" i="6" s="1"/>
  <c r="B114" i="6" s="1"/>
  <c r="B115" i="6" s="1"/>
  <c r="B116" i="6" s="1"/>
  <c r="B117" i="6" s="1"/>
  <c r="B118" i="6" s="1"/>
  <c r="B119" i="6" s="1"/>
  <c r="B120" i="6" s="1"/>
  <c r="B121" i="6" s="1"/>
  <c r="B7" i="9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7" i="8"/>
  <c r="D19" i="12" l="1"/>
  <c r="E19" i="12"/>
  <c r="D13" i="12"/>
  <c r="G13" i="12"/>
  <c r="F13" i="12"/>
  <c r="E13" i="12"/>
  <c r="D14" i="12"/>
  <c r="G14" i="12"/>
  <c r="F14" i="12"/>
  <c r="E14" i="12"/>
  <c r="D15" i="12"/>
  <c r="G15" i="12"/>
  <c r="F15" i="12"/>
  <c r="E15" i="12"/>
  <c r="G17" i="12"/>
  <c r="G16" i="12"/>
  <c r="F17" i="12"/>
  <c r="F16" i="12"/>
  <c r="E17" i="12"/>
  <c r="E16" i="12"/>
  <c r="D17" i="12"/>
  <c r="D16" i="12"/>
  <c r="E18" i="12"/>
  <c r="D18" i="12"/>
  <c r="G18" i="12"/>
  <c r="F18" i="12"/>
  <c r="G19" i="12"/>
  <c r="G20" i="12"/>
  <c r="F20" i="12"/>
  <c r="E20" i="12"/>
  <c r="D20" i="12"/>
  <c r="B21" i="12"/>
  <c r="C20" i="12"/>
  <c r="C19" i="13"/>
  <c r="C62" i="15" s="1"/>
  <c r="E8" i="6"/>
  <c r="U10" i="16" s="1"/>
  <c r="E9" i="6"/>
  <c r="C20" i="13"/>
  <c r="C63" i="15" s="1"/>
  <c r="B9" i="10"/>
  <c r="L9" i="9"/>
  <c r="K9" i="9"/>
  <c r="I51" i="18"/>
  <c r="J51" i="18"/>
  <c r="L51" i="18"/>
  <c r="M14" i="18"/>
  <c r="E14" i="18"/>
  <c r="D14" i="18"/>
  <c r="K51" i="18"/>
  <c r="E51" i="18"/>
  <c r="C51" i="18"/>
  <c r="H14" i="18"/>
  <c r="F14" i="18"/>
  <c r="N14" i="18"/>
  <c r="M51" i="18"/>
  <c r="N51" i="18"/>
  <c r="G51" i="18"/>
  <c r="K14" i="18"/>
  <c r="I14" i="18"/>
  <c r="L14" i="18"/>
  <c r="H51" i="18"/>
  <c r="D51" i="18"/>
  <c r="F51" i="18"/>
  <c r="C14" i="18"/>
  <c r="J14" i="18"/>
  <c r="G14" i="18"/>
  <c r="P9" i="16"/>
  <c r="G22" i="13"/>
  <c r="G21" i="13"/>
  <c r="G64" i="15" s="1"/>
  <c r="P6" i="16"/>
  <c r="G19" i="13"/>
  <c r="E7" i="6"/>
  <c r="U6" i="16" s="1"/>
  <c r="E48" i="18"/>
  <c r="D48" i="18"/>
  <c r="H48" i="18"/>
  <c r="I11" i="18"/>
  <c r="J11" i="18"/>
  <c r="M11" i="18"/>
  <c r="F48" i="18"/>
  <c r="G48" i="18"/>
  <c r="K11" i="18"/>
  <c r="E11" i="18"/>
  <c r="G11" i="18"/>
  <c r="M48" i="18"/>
  <c r="J48" i="18"/>
  <c r="N48" i="18"/>
  <c r="L48" i="18"/>
  <c r="C48" i="18"/>
  <c r="H11" i="18"/>
  <c r="C11" i="18"/>
  <c r="F11" i="18"/>
  <c r="N11" i="18"/>
  <c r="I48" i="18"/>
  <c r="K48" i="18"/>
  <c r="D11" i="18"/>
  <c r="L11" i="18"/>
  <c r="G10" i="5"/>
  <c r="F11" i="5"/>
  <c r="G11" i="5"/>
  <c r="F10" i="5"/>
  <c r="G20" i="13"/>
  <c r="P7" i="16"/>
  <c r="T10" i="16"/>
  <c r="U7" i="16"/>
  <c r="T7" i="16"/>
  <c r="U9" i="16"/>
  <c r="T9" i="16"/>
  <c r="T8" i="16"/>
  <c r="T6" i="16"/>
  <c r="I50" i="18"/>
  <c r="D50" i="18"/>
  <c r="J13" i="18"/>
  <c r="F13" i="18"/>
  <c r="L13" i="18"/>
  <c r="E13" i="18"/>
  <c r="D13" i="18"/>
  <c r="M50" i="18"/>
  <c r="H50" i="18"/>
  <c r="N50" i="18"/>
  <c r="J50" i="18"/>
  <c r="E50" i="18"/>
  <c r="L50" i="18"/>
  <c r="K13" i="18"/>
  <c r="M13" i="18"/>
  <c r="H13" i="18"/>
  <c r="I13" i="18"/>
  <c r="N13" i="18"/>
  <c r="G13" i="18"/>
  <c r="G50" i="18"/>
  <c r="C50" i="18"/>
  <c r="F50" i="18"/>
  <c r="C13" i="18"/>
  <c r="K50" i="18"/>
  <c r="K49" i="18"/>
  <c r="E12" i="18"/>
  <c r="G12" i="18"/>
  <c r="D12" i="18"/>
  <c r="G49" i="18"/>
  <c r="I49" i="18"/>
  <c r="D49" i="18"/>
  <c r="J12" i="18"/>
  <c r="F12" i="18"/>
  <c r="L12" i="18"/>
  <c r="F49" i="18"/>
  <c r="C49" i="18"/>
  <c r="M49" i="18"/>
  <c r="N49" i="18"/>
  <c r="J49" i="18"/>
  <c r="E49" i="18"/>
  <c r="L49" i="18"/>
  <c r="M12" i="18"/>
  <c r="H12" i="18"/>
  <c r="I12" i="18"/>
  <c r="N12" i="18"/>
  <c r="C12" i="18"/>
  <c r="H49" i="18"/>
  <c r="K12" i="18"/>
  <c r="B8" i="10"/>
  <c r="K8" i="9"/>
  <c r="L8" i="9"/>
  <c r="L7" i="9"/>
  <c r="K7" i="9"/>
  <c r="B7" i="10"/>
  <c r="G9" i="5"/>
  <c r="F8" i="5"/>
  <c r="F9" i="5"/>
  <c r="F7" i="5"/>
  <c r="G8" i="5"/>
  <c r="G7" i="5"/>
  <c r="B15" i="11"/>
  <c r="C14" i="11"/>
  <c r="B28" i="2"/>
  <c r="B27" i="2"/>
  <c r="U8" i="16" l="1"/>
  <c r="H19" i="12"/>
  <c r="H17" i="12"/>
  <c r="H20" i="12"/>
  <c r="H18" i="12"/>
  <c r="I14" i="11"/>
  <c r="G14" i="11"/>
  <c r="H15" i="12"/>
  <c r="H14" i="12"/>
  <c r="H13" i="12"/>
  <c r="H13" i="11"/>
  <c r="G13" i="11"/>
  <c r="I13" i="11"/>
  <c r="F13" i="11"/>
  <c r="F14" i="11"/>
  <c r="H16" i="12"/>
  <c r="H14" i="11"/>
  <c r="G21" i="12"/>
  <c r="F21" i="12"/>
  <c r="E21" i="12"/>
  <c r="D21" i="12"/>
  <c r="C21" i="12"/>
  <c r="B22" i="12"/>
  <c r="O21" i="13"/>
  <c r="O64" i="15" s="1"/>
  <c r="I15" i="11"/>
  <c r="H15" i="11"/>
  <c r="G15" i="11"/>
  <c r="F15" i="11"/>
  <c r="C23" i="13"/>
  <c r="C66" i="15" s="1"/>
  <c r="E13" i="11"/>
  <c r="L52" i="18"/>
  <c r="N52" i="18"/>
  <c r="E15" i="18"/>
  <c r="O14" i="18"/>
  <c r="D14" i="11"/>
  <c r="G65" i="15"/>
  <c r="O22" i="13"/>
  <c r="O65" i="15" s="1"/>
  <c r="O51" i="18"/>
  <c r="G23" i="13"/>
  <c r="G66" i="15" s="1"/>
  <c r="G63" i="15"/>
  <c r="E52" i="18"/>
  <c r="J52" i="18"/>
  <c r="O20" i="13"/>
  <c r="O63" i="15" s="1"/>
  <c r="G15" i="18"/>
  <c r="O48" i="18"/>
  <c r="E14" i="11"/>
  <c r="G62" i="15"/>
  <c r="O19" i="13"/>
  <c r="O62" i="15" s="1"/>
  <c r="O11" i="18"/>
  <c r="D52" i="18"/>
  <c r="J15" i="18"/>
  <c r="D15" i="18"/>
  <c r="N15" i="18"/>
  <c r="K15" i="18"/>
  <c r="H52" i="18"/>
  <c r="I15" i="18"/>
  <c r="L15" i="18"/>
  <c r="I52" i="18"/>
  <c r="M15" i="18"/>
  <c r="F52" i="18"/>
  <c r="O49" i="18"/>
  <c r="C52" i="18"/>
  <c r="H15" i="18"/>
  <c r="O13" i="18"/>
  <c r="C15" i="18"/>
  <c r="O12" i="18"/>
  <c r="M52" i="18"/>
  <c r="F15" i="18"/>
  <c r="G52" i="18"/>
  <c r="K52" i="18"/>
  <c r="O50" i="18"/>
  <c r="B54" i="13"/>
  <c r="B57" i="13"/>
  <c r="B58" i="13"/>
  <c r="B45" i="13"/>
  <c r="B175" i="15" s="1"/>
  <c r="B49" i="13"/>
  <c r="B179" i="15" s="1"/>
  <c r="B48" i="13"/>
  <c r="B178" i="15" s="1"/>
  <c r="B47" i="13"/>
  <c r="B177" i="15" s="1"/>
  <c r="B46" i="13"/>
  <c r="B176" i="15" s="1"/>
  <c r="B55" i="13"/>
  <c r="B214" i="15" s="1"/>
  <c r="B56" i="13"/>
  <c r="B215" i="15" s="1"/>
  <c r="D13" i="11"/>
  <c r="B37" i="13"/>
  <c r="B138" i="15" s="1"/>
  <c r="B36" i="13"/>
  <c r="B137" i="15" s="1"/>
  <c r="B40" i="13"/>
  <c r="B39" i="13"/>
  <c r="B38" i="13"/>
  <c r="B139" i="15" s="1"/>
  <c r="B31" i="13"/>
  <c r="B30" i="13"/>
  <c r="B29" i="13"/>
  <c r="B101" i="15" s="1"/>
  <c r="B27" i="13"/>
  <c r="B99" i="15" s="1"/>
  <c r="B28" i="13"/>
  <c r="B100" i="15" s="1"/>
  <c r="B16" i="11"/>
  <c r="D15" i="11"/>
  <c r="C15" i="11"/>
  <c r="E15" i="11" s="1"/>
  <c r="H21" i="12" l="1"/>
  <c r="G22" i="12"/>
  <c r="F22" i="12"/>
  <c r="E22" i="12"/>
  <c r="D22" i="12"/>
  <c r="B23" i="12"/>
  <c r="C22" i="12"/>
  <c r="G16" i="11"/>
  <c r="F16" i="11"/>
  <c r="I16" i="11"/>
  <c r="H16" i="11"/>
  <c r="N58" i="13"/>
  <c r="N217" i="15" s="1"/>
  <c r="B217" i="15"/>
  <c r="N57" i="13"/>
  <c r="N216" i="15" s="1"/>
  <c r="B216" i="15"/>
  <c r="C54" i="13"/>
  <c r="C213" i="15" s="1"/>
  <c r="B213" i="15"/>
  <c r="B140" i="15"/>
  <c r="B141" i="15"/>
  <c r="B102" i="15"/>
  <c r="B103" i="15"/>
  <c r="M54" i="13"/>
  <c r="M213" i="15" s="1"/>
  <c r="D54" i="13"/>
  <c r="D213" i="15" s="1"/>
  <c r="J54" i="13"/>
  <c r="J213" i="15" s="1"/>
  <c r="H54" i="13"/>
  <c r="H213" i="15" s="1"/>
  <c r="E54" i="13"/>
  <c r="E213" i="15" s="1"/>
  <c r="N54" i="13"/>
  <c r="N213" i="15" s="1"/>
  <c r="L54" i="13"/>
  <c r="L213" i="15" s="1"/>
  <c r="I54" i="13"/>
  <c r="I213" i="15" s="1"/>
  <c r="G54" i="13"/>
  <c r="G213" i="15" s="1"/>
  <c r="F54" i="13"/>
  <c r="F213" i="15" s="1"/>
  <c r="K54" i="13"/>
  <c r="K213" i="15" s="1"/>
  <c r="M58" i="13"/>
  <c r="M217" i="15" s="1"/>
  <c r="K58" i="13"/>
  <c r="K217" i="15" s="1"/>
  <c r="G57" i="13"/>
  <c r="G216" i="15" s="1"/>
  <c r="K57" i="13"/>
  <c r="K216" i="15" s="1"/>
  <c r="H58" i="13"/>
  <c r="H217" i="15" s="1"/>
  <c r="E57" i="13"/>
  <c r="E216" i="15" s="1"/>
  <c r="F58" i="13"/>
  <c r="F217" i="15" s="1"/>
  <c r="M57" i="13"/>
  <c r="M216" i="15" s="1"/>
  <c r="C58" i="13"/>
  <c r="C217" i="15" s="1"/>
  <c r="L58" i="13"/>
  <c r="L217" i="15" s="1"/>
  <c r="J58" i="13"/>
  <c r="J217" i="15" s="1"/>
  <c r="H57" i="13"/>
  <c r="H216" i="15" s="1"/>
  <c r="F57" i="13"/>
  <c r="F216" i="15" s="1"/>
  <c r="G58" i="13"/>
  <c r="G217" i="15" s="1"/>
  <c r="E58" i="13"/>
  <c r="E217" i="15" s="1"/>
  <c r="C57" i="13"/>
  <c r="C216" i="15" s="1"/>
  <c r="L57" i="13"/>
  <c r="L216" i="15" s="1"/>
  <c r="J57" i="13"/>
  <c r="J216" i="15" s="1"/>
  <c r="D58" i="13"/>
  <c r="D217" i="15" s="1"/>
  <c r="I58" i="13"/>
  <c r="I217" i="15" s="1"/>
  <c r="D57" i="13"/>
  <c r="D216" i="15" s="1"/>
  <c r="I57" i="13"/>
  <c r="I216" i="15" s="1"/>
  <c r="N55" i="13"/>
  <c r="N214" i="15" s="1"/>
  <c r="J55" i="13"/>
  <c r="J214" i="15" s="1"/>
  <c r="F55" i="13"/>
  <c r="F214" i="15" s="1"/>
  <c r="M55" i="13"/>
  <c r="M214" i="15" s="1"/>
  <c r="I55" i="13"/>
  <c r="I214" i="15" s="1"/>
  <c r="E55" i="13"/>
  <c r="E214" i="15" s="1"/>
  <c r="L55" i="13"/>
  <c r="L214" i="15" s="1"/>
  <c r="H55" i="13"/>
  <c r="H214" i="15" s="1"/>
  <c r="D55" i="13"/>
  <c r="D214" i="15" s="1"/>
  <c r="K55" i="13"/>
  <c r="K214" i="15" s="1"/>
  <c r="G55" i="13"/>
  <c r="G214" i="15" s="1"/>
  <c r="C55" i="13"/>
  <c r="C214" i="15" s="1"/>
  <c r="N56" i="13"/>
  <c r="N215" i="15" s="1"/>
  <c r="J56" i="13"/>
  <c r="J215" i="15" s="1"/>
  <c r="F56" i="13"/>
  <c r="F215" i="15" s="1"/>
  <c r="M56" i="13"/>
  <c r="M215" i="15" s="1"/>
  <c r="I56" i="13"/>
  <c r="I215" i="15" s="1"/>
  <c r="L56" i="13"/>
  <c r="L215" i="15" s="1"/>
  <c r="H56" i="13"/>
  <c r="H215" i="15" s="1"/>
  <c r="D56" i="13"/>
  <c r="D215" i="15" s="1"/>
  <c r="E56" i="13"/>
  <c r="E215" i="15" s="1"/>
  <c r="K56" i="13"/>
  <c r="K215" i="15" s="1"/>
  <c r="G56" i="13"/>
  <c r="G215" i="15" s="1"/>
  <c r="C56" i="13"/>
  <c r="C215" i="15" s="1"/>
  <c r="C47" i="13"/>
  <c r="C177" i="15" s="1"/>
  <c r="N47" i="13"/>
  <c r="N177" i="15" s="1"/>
  <c r="J47" i="13"/>
  <c r="J177" i="15" s="1"/>
  <c r="F47" i="13"/>
  <c r="F177" i="15" s="1"/>
  <c r="M47" i="13"/>
  <c r="M177" i="15" s="1"/>
  <c r="I47" i="13"/>
  <c r="I177" i="15" s="1"/>
  <c r="E47" i="13"/>
  <c r="E177" i="15" s="1"/>
  <c r="L47" i="13"/>
  <c r="L177" i="15" s="1"/>
  <c r="H47" i="13"/>
  <c r="H177" i="15" s="1"/>
  <c r="D47" i="13"/>
  <c r="D177" i="15" s="1"/>
  <c r="K47" i="13"/>
  <c r="K177" i="15" s="1"/>
  <c r="G47" i="13"/>
  <c r="G177" i="15" s="1"/>
  <c r="C46" i="13"/>
  <c r="C176" i="15" s="1"/>
  <c r="F46" i="13"/>
  <c r="F176" i="15" s="1"/>
  <c r="M46" i="13"/>
  <c r="M176" i="15" s="1"/>
  <c r="I46" i="13"/>
  <c r="I176" i="15" s="1"/>
  <c r="E46" i="13"/>
  <c r="E176" i="15" s="1"/>
  <c r="L46" i="13"/>
  <c r="L176" i="15" s="1"/>
  <c r="H46" i="13"/>
  <c r="H176" i="15" s="1"/>
  <c r="D46" i="13"/>
  <c r="D176" i="15" s="1"/>
  <c r="K46" i="13"/>
  <c r="K176" i="15" s="1"/>
  <c r="G46" i="13"/>
  <c r="G176" i="15" s="1"/>
  <c r="N46" i="13"/>
  <c r="N176" i="15" s="1"/>
  <c r="J46" i="13"/>
  <c r="J176" i="15" s="1"/>
  <c r="C48" i="13"/>
  <c r="C178" i="15" s="1"/>
  <c r="L48" i="13"/>
  <c r="L178" i="15" s="1"/>
  <c r="K48" i="13"/>
  <c r="K178" i="15" s="1"/>
  <c r="G48" i="13"/>
  <c r="G178" i="15" s="1"/>
  <c r="N48" i="13"/>
  <c r="N178" i="15" s="1"/>
  <c r="J48" i="13"/>
  <c r="J178" i="15" s="1"/>
  <c r="F48" i="13"/>
  <c r="F178" i="15" s="1"/>
  <c r="M48" i="13"/>
  <c r="M178" i="15" s="1"/>
  <c r="I48" i="13"/>
  <c r="I178" i="15" s="1"/>
  <c r="E48" i="13"/>
  <c r="E178" i="15" s="1"/>
  <c r="H48" i="13"/>
  <c r="H178" i="15" s="1"/>
  <c r="D48" i="13"/>
  <c r="D178" i="15" s="1"/>
  <c r="C49" i="13"/>
  <c r="C179" i="15" s="1"/>
  <c r="L49" i="13"/>
  <c r="L179" i="15" s="1"/>
  <c r="H49" i="13"/>
  <c r="H179" i="15" s="1"/>
  <c r="D49" i="13"/>
  <c r="D179" i="15" s="1"/>
  <c r="K49" i="13"/>
  <c r="K179" i="15" s="1"/>
  <c r="G49" i="13"/>
  <c r="G179" i="15" s="1"/>
  <c r="N49" i="13"/>
  <c r="N179" i="15" s="1"/>
  <c r="J49" i="13"/>
  <c r="J179" i="15" s="1"/>
  <c r="F49" i="13"/>
  <c r="F179" i="15" s="1"/>
  <c r="M49" i="13"/>
  <c r="M179" i="15" s="1"/>
  <c r="I49" i="13"/>
  <c r="I179" i="15" s="1"/>
  <c r="E49" i="13"/>
  <c r="E179" i="15" s="1"/>
  <c r="C45" i="13"/>
  <c r="C175" i="15" s="1"/>
  <c r="I45" i="13"/>
  <c r="I175" i="15" s="1"/>
  <c r="L45" i="13"/>
  <c r="L175" i="15" s="1"/>
  <c r="H45" i="13"/>
  <c r="H175" i="15" s="1"/>
  <c r="D45" i="13"/>
  <c r="D175" i="15" s="1"/>
  <c r="K45" i="13"/>
  <c r="K175" i="15" s="1"/>
  <c r="G45" i="13"/>
  <c r="G175" i="15" s="1"/>
  <c r="N45" i="13"/>
  <c r="N175" i="15" s="1"/>
  <c r="J45" i="13"/>
  <c r="J175" i="15" s="1"/>
  <c r="F45" i="13"/>
  <c r="F175" i="15" s="1"/>
  <c r="M45" i="13"/>
  <c r="M175" i="15" s="1"/>
  <c r="E45" i="13"/>
  <c r="E175" i="15" s="1"/>
  <c r="N38" i="13"/>
  <c r="N139" i="15" s="1"/>
  <c r="J38" i="13"/>
  <c r="J139" i="15" s="1"/>
  <c r="F38" i="13"/>
  <c r="F139" i="15" s="1"/>
  <c r="G38" i="13"/>
  <c r="G139" i="15" s="1"/>
  <c r="M38" i="13"/>
  <c r="M139" i="15" s="1"/>
  <c r="I38" i="13"/>
  <c r="I139" i="15" s="1"/>
  <c r="E38" i="13"/>
  <c r="E139" i="15" s="1"/>
  <c r="C38" i="13"/>
  <c r="C139" i="15" s="1"/>
  <c r="L38" i="13"/>
  <c r="L139" i="15" s="1"/>
  <c r="H38" i="13"/>
  <c r="H139" i="15" s="1"/>
  <c r="D38" i="13"/>
  <c r="D139" i="15" s="1"/>
  <c r="K38" i="13"/>
  <c r="K139" i="15" s="1"/>
  <c r="N39" i="13"/>
  <c r="N140" i="15" s="1"/>
  <c r="J39" i="13"/>
  <c r="J140" i="15" s="1"/>
  <c r="F39" i="13"/>
  <c r="F140" i="15" s="1"/>
  <c r="M39" i="13"/>
  <c r="M140" i="15" s="1"/>
  <c r="I39" i="13"/>
  <c r="I140" i="15" s="1"/>
  <c r="E39" i="13"/>
  <c r="E140" i="15" s="1"/>
  <c r="K39" i="13"/>
  <c r="K140" i="15" s="1"/>
  <c r="C39" i="13"/>
  <c r="C140" i="15" s="1"/>
  <c r="L39" i="13"/>
  <c r="L140" i="15" s="1"/>
  <c r="H39" i="13"/>
  <c r="H140" i="15" s="1"/>
  <c r="D39" i="13"/>
  <c r="D140" i="15" s="1"/>
  <c r="G39" i="13"/>
  <c r="G140" i="15" s="1"/>
  <c r="N37" i="13"/>
  <c r="N138" i="15" s="1"/>
  <c r="J37" i="13"/>
  <c r="J138" i="15" s="1"/>
  <c r="F37" i="13"/>
  <c r="F138" i="15" s="1"/>
  <c r="C37" i="13"/>
  <c r="C138" i="15" s="1"/>
  <c r="M37" i="13"/>
  <c r="M138" i="15" s="1"/>
  <c r="I37" i="13"/>
  <c r="I138" i="15" s="1"/>
  <c r="E37" i="13"/>
  <c r="E138" i="15" s="1"/>
  <c r="G37" i="13"/>
  <c r="G138" i="15" s="1"/>
  <c r="L37" i="13"/>
  <c r="L138" i="15" s="1"/>
  <c r="H37" i="13"/>
  <c r="H138" i="15" s="1"/>
  <c r="D37" i="13"/>
  <c r="D138" i="15" s="1"/>
  <c r="K37" i="13"/>
  <c r="K138" i="15" s="1"/>
  <c r="N40" i="13"/>
  <c r="N141" i="15" s="1"/>
  <c r="J40" i="13"/>
  <c r="J141" i="15" s="1"/>
  <c r="F40" i="13"/>
  <c r="F141" i="15" s="1"/>
  <c r="C40" i="13"/>
  <c r="C141" i="15" s="1"/>
  <c r="M40" i="13"/>
  <c r="M141" i="15" s="1"/>
  <c r="I40" i="13"/>
  <c r="I141" i="15" s="1"/>
  <c r="E40" i="13"/>
  <c r="E141" i="15" s="1"/>
  <c r="G40" i="13"/>
  <c r="G141" i="15" s="1"/>
  <c r="L40" i="13"/>
  <c r="L141" i="15" s="1"/>
  <c r="H40" i="13"/>
  <c r="H141" i="15" s="1"/>
  <c r="D40" i="13"/>
  <c r="D141" i="15" s="1"/>
  <c r="K40" i="13"/>
  <c r="K141" i="15" s="1"/>
  <c r="C36" i="13"/>
  <c r="C137" i="15" s="1"/>
  <c r="N36" i="13"/>
  <c r="N137" i="15" s="1"/>
  <c r="J36" i="13"/>
  <c r="J137" i="15" s="1"/>
  <c r="F36" i="13"/>
  <c r="F137" i="15" s="1"/>
  <c r="M36" i="13"/>
  <c r="M137" i="15" s="1"/>
  <c r="I36" i="13"/>
  <c r="I137" i="15" s="1"/>
  <c r="E36" i="13"/>
  <c r="E137" i="15" s="1"/>
  <c r="L36" i="13"/>
  <c r="L137" i="15" s="1"/>
  <c r="H36" i="13"/>
  <c r="H137" i="15" s="1"/>
  <c r="D36" i="13"/>
  <c r="D137" i="15" s="1"/>
  <c r="K36" i="13"/>
  <c r="K137" i="15" s="1"/>
  <c r="G36" i="13"/>
  <c r="G137" i="15" s="1"/>
  <c r="M30" i="13"/>
  <c r="M102" i="15" s="1"/>
  <c r="I30" i="13"/>
  <c r="I102" i="15" s="1"/>
  <c r="E30" i="13"/>
  <c r="E102" i="15" s="1"/>
  <c r="L30" i="13"/>
  <c r="L102" i="15" s="1"/>
  <c r="H30" i="13"/>
  <c r="H102" i="15" s="1"/>
  <c r="D30" i="13"/>
  <c r="D102" i="15" s="1"/>
  <c r="N30" i="13"/>
  <c r="N102" i="15" s="1"/>
  <c r="J30" i="13"/>
  <c r="J102" i="15" s="1"/>
  <c r="F30" i="13"/>
  <c r="F102" i="15" s="1"/>
  <c r="K30" i="13"/>
  <c r="K102" i="15" s="1"/>
  <c r="G30" i="13"/>
  <c r="G102" i="15" s="1"/>
  <c r="C30" i="13"/>
  <c r="C102" i="15" s="1"/>
  <c r="N28" i="13"/>
  <c r="N100" i="15" s="1"/>
  <c r="M28" i="13"/>
  <c r="M100" i="15" s="1"/>
  <c r="E28" i="13"/>
  <c r="E100" i="15" s="1"/>
  <c r="L28" i="13"/>
  <c r="L100" i="15" s="1"/>
  <c r="H28" i="13"/>
  <c r="H100" i="15" s="1"/>
  <c r="D28" i="13"/>
  <c r="D100" i="15" s="1"/>
  <c r="J28" i="13"/>
  <c r="J100" i="15" s="1"/>
  <c r="F28" i="13"/>
  <c r="F100" i="15" s="1"/>
  <c r="I28" i="13"/>
  <c r="I100" i="15" s="1"/>
  <c r="K28" i="13"/>
  <c r="K100" i="15" s="1"/>
  <c r="G28" i="13"/>
  <c r="G100" i="15" s="1"/>
  <c r="C28" i="13"/>
  <c r="C100" i="15" s="1"/>
  <c r="M31" i="13"/>
  <c r="M103" i="15" s="1"/>
  <c r="I31" i="13"/>
  <c r="I103" i="15" s="1"/>
  <c r="E31" i="13"/>
  <c r="E103" i="15" s="1"/>
  <c r="L31" i="13"/>
  <c r="L103" i="15" s="1"/>
  <c r="H31" i="13"/>
  <c r="H103" i="15" s="1"/>
  <c r="D31" i="13"/>
  <c r="D103" i="15" s="1"/>
  <c r="N31" i="13"/>
  <c r="N103" i="15" s="1"/>
  <c r="J31" i="13"/>
  <c r="J103" i="15" s="1"/>
  <c r="F31" i="13"/>
  <c r="F103" i="15" s="1"/>
  <c r="K31" i="13"/>
  <c r="K103" i="15" s="1"/>
  <c r="G31" i="13"/>
  <c r="G103" i="15" s="1"/>
  <c r="C31" i="13"/>
  <c r="C103" i="15" s="1"/>
  <c r="M29" i="13"/>
  <c r="M101" i="15" s="1"/>
  <c r="I29" i="13"/>
  <c r="I101" i="15" s="1"/>
  <c r="E29" i="13"/>
  <c r="E101" i="15" s="1"/>
  <c r="L29" i="13"/>
  <c r="L101" i="15" s="1"/>
  <c r="H29" i="13"/>
  <c r="H101" i="15" s="1"/>
  <c r="D29" i="13"/>
  <c r="D101" i="15" s="1"/>
  <c r="N29" i="13"/>
  <c r="N101" i="15" s="1"/>
  <c r="J29" i="13"/>
  <c r="J101" i="15" s="1"/>
  <c r="F29" i="13"/>
  <c r="F101" i="15" s="1"/>
  <c r="K29" i="13"/>
  <c r="K101" i="15" s="1"/>
  <c r="G29" i="13"/>
  <c r="G101" i="15" s="1"/>
  <c r="C29" i="13"/>
  <c r="C101" i="15" s="1"/>
  <c r="C27" i="13"/>
  <c r="C99" i="15" s="1"/>
  <c r="L27" i="13"/>
  <c r="L99" i="15" s="1"/>
  <c r="H27" i="13"/>
  <c r="H99" i="15" s="1"/>
  <c r="D27" i="13"/>
  <c r="D99" i="15" s="1"/>
  <c r="K27" i="13"/>
  <c r="K99" i="15" s="1"/>
  <c r="G27" i="13"/>
  <c r="G99" i="15" s="1"/>
  <c r="N27" i="13"/>
  <c r="N99" i="15" s="1"/>
  <c r="J27" i="13"/>
  <c r="J99" i="15" s="1"/>
  <c r="F27" i="13"/>
  <c r="F99" i="15" s="1"/>
  <c r="M27" i="13"/>
  <c r="M99" i="15" s="1"/>
  <c r="I27" i="13"/>
  <c r="I99" i="15" s="1"/>
  <c r="E27" i="13"/>
  <c r="E99" i="15" s="1"/>
  <c r="B17" i="11"/>
  <c r="C16" i="11"/>
  <c r="E16" i="11" s="1"/>
  <c r="D16" i="11"/>
  <c r="H22" i="12" l="1"/>
  <c r="G23" i="12"/>
  <c r="F23" i="12"/>
  <c r="E23" i="12"/>
  <c r="D23" i="12"/>
  <c r="C23" i="12"/>
  <c r="B24" i="12"/>
  <c r="I17" i="11"/>
  <c r="F17" i="11"/>
  <c r="H17" i="11"/>
  <c r="G17" i="11"/>
  <c r="O40" i="13"/>
  <c r="O141" i="15" s="1"/>
  <c r="O31" i="13"/>
  <c r="O103" i="15" s="1"/>
  <c r="O30" i="13"/>
  <c r="O102" i="15" s="1"/>
  <c r="O39" i="13"/>
  <c r="O140" i="15" s="1"/>
  <c r="O54" i="13"/>
  <c r="O213" i="15" s="1"/>
  <c r="O58" i="13"/>
  <c r="O217" i="15" s="1"/>
  <c r="O57" i="13"/>
  <c r="O216" i="15" s="1"/>
  <c r="O56" i="13"/>
  <c r="O215" i="15" s="1"/>
  <c r="O55" i="13"/>
  <c r="O214" i="15" s="1"/>
  <c r="O49" i="13"/>
  <c r="O179" i="15" s="1"/>
  <c r="O48" i="13"/>
  <c r="O178" i="15" s="1"/>
  <c r="O46" i="13"/>
  <c r="O176" i="15" s="1"/>
  <c r="O47" i="13"/>
  <c r="O177" i="15" s="1"/>
  <c r="O45" i="13"/>
  <c r="O175" i="15" s="1"/>
  <c r="O28" i="13"/>
  <c r="O100" i="15" s="1"/>
  <c r="O29" i="13"/>
  <c r="O101" i="15" s="1"/>
  <c r="O27" i="13"/>
  <c r="O99" i="15" s="1"/>
  <c r="D41" i="13"/>
  <c r="D142" i="15" s="1"/>
  <c r="O37" i="13"/>
  <c r="O138" i="15" s="1"/>
  <c r="O38" i="13"/>
  <c r="O139" i="15" s="1"/>
  <c r="O36" i="13"/>
  <c r="O137" i="15" s="1"/>
  <c r="F41" i="13"/>
  <c r="F142" i="15" s="1"/>
  <c r="H32" i="13"/>
  <c r="H104" i="15" s="1"/>
  <c r="L32" i="13"/>
  <c r="L104" i="15" s="1"/>
  <c r="M41" i="13"/>
  <c r="M142" i="15" s="1"/>
  <c r="K41" i="13"/>
  <c r="K142" i="15" s="1"/>
  <c r="C41" i="13"/>
  <c r="C142" i="15" s="1"/>
  <c r="H41" i="13"/>
  <c r="H142" i="15" s="1"/>
  <c r="G32" i="13"/>
  <c r="G104" i="15" s="1"/>
  <c r="H50" i="13"/>
  <c r="H180" i="15" s="1"/>
  <c r="N50" i="13"/>
  <c r="N180" i="15" s="1"/>
  <c r="K50" i="13"/>
  <c r="K180" i="15" s="1"/>
  <c r="D59" i="13"/>
  <c r="D218" i="15" s="1"/>
  <c r="K59" i="13"/>
  <c r="K218" i="15" s="1"/>
  <c r="F59" i="13"/>
  <c r="F218" i="15" s="1"/>
  <c r="M50" i="13"/>
  <c r="M180" i="15" s="1"/>
  <c r="E50" i="13"/>
  <c r="E180" i="15" s="1"/>
  <c r="L50" i="13"/>
  <c r="L180" i="15" s="1"/>
  <c r="H59" i="13"/>
  <c r="H218" i="15" s="1"/>
  <c r="E59" i="13"/>
  <c r="E218" i="15" s="1"/>
  <c r="J59" i="13"/>
  <c r="J218" i="15" s="1"/>
  <c r="F50" i="13"/>
  <c r="F180" i="15" s="1"/>
  <c r="C50" i="13"/>
  <c r="C180" i="15" s="1"/>
  <c r="D50" i="13"/>
  <c r="D180" i="15" s="1"/>
  <c r="L59" i="13"/>
  <c r="L218" i="15" s="1"/>
  <c r="I59" i="13"/>
  <c r="I218" i="15" s="1"/>
  <c r="N59" i="13"/>
  <c r="N218" i="15" s="1"/>
  <c r="J50" i="13"/>
  <c r="J180" i="15" s="1"/>
  <c r="G50" i="13"/>
  <c r="G180" i="15" s="1"/>
  <c r="I50" i="13"/>
  <c r="I180" i="15" s="1"/>
  <c r="C59" i="13"/>
  <c r="C218" i="15" s="1"/>
  <c r="M59" i="13"/>
  <c r="M218" i="15" s="1"/>
  <c r="G59" i="13"/>
  <c r="G218" i="15" s="1"/>
  <c r="K32" i="13"/>
  <c r="K104" i="15" s="1"/>
  <c r="J32" i="13"/>
  <c r="J104" i="15" s="1"/>
  <c r="M32" i="13"/>
  <c r="M104" i="15" s="1"/>
  <c r="G41" i="13"/>
  <c r="G142" i="15" s="1"/>
  <c r="J41" i="13"/>
  <c r="J142" i="15" s="1"/>
  <c r="N41" i="13"/>
  <c r="N142" i="15" s="1"/>
  <c r="I41" i="13"/>
  <c r="I142" i="15" s="1"/>
  <c r="L41" i="13"/>
  <c r="L142" i="15" s="1"/>
  <c r="D32" i="13"/>
  <c r="D104" i="15" s="1"/>
  <c r="I32" i="13"/>
  <c r="I104" i="15" s="1"/>
  <c r="E32" i="13"/>
  <c r="E104" i="15" s="1"/>
  <c r="E41" i="13"/>
  <c r="E142" i="15" s="1"/>
  <c r="N32" i="13"/>
  <c r="N104" i="15" s="1"/>
  <c r="F32" i="13"/>
  <c r="F104" i="15" s="1"/>
  <c r="C32" i="13"/>
  <c r="C104" i="15" s="1"/>
  <c r="B18" i="11"/>
  <c r="D17" i="11"/>
  <c r="C17" i="11"/>
  <c r="E17" i="11" s="1"/>
  <c r="H23" i="12" l="1"/>
  <c r="G24" i="12"/>
  <c r="F24" i="12"/>
  <c r="E24" i="12"/>
  <c r="D24" i="12"/>
  <c r="B25" i="12"/>
  <c r="C24" i="12"/>
  <c r="I18" i="11"/>
  <c r="G18" i="11"/>
  <c r="H18" i="11"/>
  <c r="F18" i="11"/>
  <c r="B19" i="11"/>
  <c r="C18" i="11"/>
  <c r="E18" i="11" s="1"/>
  <c r="D18" i="11"/>
  <c r="H24" i="12" l="1"/>
  <c r="G25" i="12"/>
  <c r="F25" i="12"/>
  <c r="E25" i="12"/>
  <c r="D25" i="12"/>
  <c r="C25" i="12"/>
  <c r="B26" i="12"/>
  <c r="I19" i="11"/>
  <c r="H19" i="11"/>
  <c r="G19" i="11"/>
  <c r="F19" i="11"/>
  <c r="B20" i="11"/>
  <c r="D19" i="11"/>
  <c r="C19" i="11"/>
  <c r="E19" i="11" s="1"/>
  <c r="H25" i="12" l="1"/>
  <c r="G26" i="12"/>
  <c r="F26" i="12"/>
  <c r="E26" i="12"/>
  <c r="D26" i="12"/>
  <c r="B27" i="12"/>
  <c r="C26" i="12"/>
  <c r="G20" i="11"/>
  <c r="F20" i="11"/>
  <c r="I20" i="11"/>
  <c r="H20" i="11"/>
  <c r="B21" i="11"/>
  <c r="C20" i="11"/>
  <c r="E20" i="11" s="1"/>
  <c r="D20" i="11"/>
  <c r="H26" i="12" l="1"/>
  <c r="G27" i="12"/>
  <c r="F27" i="12"/>
  <c r="E27" i="12"/>
  <c r="D27" i="12"/>
  <c r="C27" i="12"/>
  <c r="B28" i="12"/>
  <c r="I21" i="11"/>
  <c r="F21" i="11"/>
  <c r="H21" i="11"/>
  <c r="G21" i="11"/>
  <c r="B22" i="11"/>
  <c r="D21" i="11"/>
  <c r="C21" i="11"/>
  <c r="E21" i="11" s="1"/>
  <c r="H27" i="12" l="1"/>
  <c r="G28" i="12"/>
  <c r="F28" i="12"/>
  <c r="E28" i="12"/>
  <c r="D28" i="12"/>
  <c r="B29" i="12"/>
  <c r="C28" i="12"/>
  <c r="I22" i="11"/>
  <c r="G22" i="11"/>
  <c r="H22" i="11"/>
  <c r="F22" i="11"/>
  <c r="B23" i="11"/>
  <c r="C22" i="11"/>
  <c r="E22" i="11" s="1"/>
  <c r="D22" i="11"/>
  <c r="H28" i="12" l="1"/>
  <c r="G29" i="12"/>
  <c r="F29" i="12"/>
  <c r="E29" i="12"/>
  <c r="D29" i="12"/>
  <c r="C29" i="12"/>
  <c r="B30" i="12"/>
  <c r="I23" i="11"/>
  <c r="H23" i="11"/>
  <c r="G23" i="11"/>
  <c r="F23" i="11"/>
  <c r="B24" i="11"/>
  <c r="D23" i="11"/>
  <c r="C23" i="11"/>
  <c r="E23" i="11" s="1"/>
  <c r="G30" i="12" l="1"/>
  <c r="F30" i="12"/>
  <c r="E30" i="12"/>
  <c r="D30" i="12"/>
  <c r="H29" i="12"/>
  <c r="B31" i="12"/>
  <c r="C30" i="12"/>
  <c r="G24" i="11"/>
  <c r="F24" i="11"/>
  <c r="I24" i="11"/>
  <c r="H24" i="11"/>
  <c r="B25" i="11"/>
  <c r="C24" i="11"/>
  <c r="E24" i="11" s="1"/>
  <c r="D24" i="11"/>
  <c r="G31" i="12" l="1"/>
  <c r="F31" i="12"/>
  <c r="E31" i="12"/>
  <c r="D31" i="12"/>
  <c r="H30" i="12"/>
  <c r="C31" i="12"/>
  <c r="B32" i="12"/>
  <c r="I25" i="11"/>
  <c r="F25" i="11"/>
  <c r="H25" i="11"/>
  <c r="G25" i="11"/>
  <c r="B26" i="11"/>
  <c r="D25" i="11"/>
  <c r="C25" i="11"/>
  <c r="E25" i="11" s="1"/>
  <c r="H31" i="12" l="1"/>
  <c r="G32" i="12"/>
  <c r="F32" i="12"/>
  <c r="E32" i="12"/>
  <c r="D32" i="12"/>
  <c r="B33" i="12"/>
  <c r="C32" i="12"/>
  <c r="I26" i="11"/>
  <c r="G26" i="11"/>
  <c r="H26" i="11"/>
  <c r="F26" i="11"/>
  <c r="B27" i="11"/>
  <c r="D26" i="11"/>
  <c r="C26" i="11"/>
  <c r="E26" i="11" s="1"/>
  <c r="H32" i="12" l="1"/>
  <c r="G33" i="12"/>
  <c r="F33" i="12"/>
  <c r="E33" i="12"/>
  <c r="D33" i="12"/>
  <c r="C33" i="12"/>
  <c r="B34" i="12"/>
  <c r="I27" i="11"/>
  <c r="H27" i="11"/>
  <c r="G27" i="11"/>
  <c r="F27" i="11"/>
  <c r="B28" i="11"/>
  <c r="D27" i="11"/>
  <c r="C27" i="11"/>
  <c r="E27" i="11" s="1"/>
  <c r="G34" i="12" l="1"/>
  <c r="F34" i="12"/>
  <c r="E34" i="12"/>
  <c r="D34" i="12"/>
  <c r="H33" i="12"/>
  <c r="B35" i="12"/>
  <c r="C34" i="12"/>
  <c r="G28" i="11"/>
  <c r="F28" i="11"/>
  <c r="I28" i="11"/>
  <c r="H28" i="11"/>
  <c r="B29" i="11"/>
  <c r="C28" i="11"/>
  <c r="E28" i="11" s="1"/>
  <c r="D28" i="11"/>
  <c r="G35" i="12" l="1"/>
  <c r="F35" i="12"/>
  <c r="E35" i="12"/>
  <c r="D35" i="12"/>
  <c r="H34" i="12"/>
  <c r="C35" i="12"/>
  <c r="B36" i="12"/>
  <c r="I29" i="11"/>
  <c r="F29" i="11"/>
  <c r="H29" i="11"/>
  <c r="G29" i="11"/>
  <c r="B30" i="11"/>
  <c r="D29" i="11"/>
  <c r="C29" i="11"/>
  <c r="E29" i="11" s="1"/>
  <c r="H35" i="12" l="1"/>
  <c r="G36" i="12"/>
  <c r="F36" i="12"/>
  <c r="E36" i="12"/>
  <c r="D36" i="12"/>
  <c r="B37" i="12"/>
  <c r="C36" i="12"/>
  <c r="I30" i="11"/>
  <c r="G30" i="11"/>
  <c r="H30" i="11"/>
  <c r="F30" i="11"/>
  <c r="B31" i="11"/>
  <c r="C30" i="11"/>
  <c r="E30" i="11" s="1"/>
  <c r="D30" i="11"/>
  <c r="H36" i="12" l="1"/>
  <c r="G37" i="12"/>
  <c r="F37" i="12"/>
  <c r="E37" i="12"/>
  <c r="D37" i="12"/>
  <c r="C37" i="12"/>
  <c r="B38" i="12"/>
  <c r="I31" i="11"/>
  <c r="H31" i="11"/>
  <c r="G31" i="11"/>
  <c r="F31" i="11"/>
  <c r="B32" i="11"/>
  <c r="D31" i="11"/>
  <c r="C31" i="11"/>
  <c r="E31" i="11" s="1"/>
  <c r="G38" i="12" l="1"/>
  <c r="F38" i="12"/>
  <c r="E38" i="12"/>
  <c r="D38" i="12"/>
  <c r="H37" i="12"/>
  <c r="C38" i="12"/>
  <c r="B39" i="12"/>
  <c r="G32" i="11"/>
  <c r="F32" i="11"/>
  <c r="I32" i="11"/>
  <c r="H32" i="11"/>
  <c r="B33" i="11"/>
  <c r="C32" i="11"/>
  <c r="E32" i="11" s="1"/>
  <c r="D32" i="11"/>
  <c r="H38" i="12" l="1"/>
  <c r="G39" i="12"/>
  <c r="F39" i="12"/>
  <c r="E39" i="12"/>
  <c r="D39" i="12"/>
  <c r="C39" i="12"/>
  <c r="B40" i="12"/>
  <c r="I33" i="11"/>
  <c r="F33" i="11"/>
  <c r="H33" i="11"/>
  <c r="G33" i="11"/>
  <c r="B34" i="11"/>
  <c r="D33" i="11"/>
  <c r="C33" i="11"/>
  <c r="E33" i="11" s="1"/>
  <c r="H39" i="12" l="1"/>
  <c r="G40" i="12"/>
  <c r="F40" i="12"/>
  <c r="E40" i="12"/>
  <c r="D40" i="12"/>
  <c r="B41" i="12"/>
  <c r="C40" i="12"/>
  <c r="I34" i="11"/>
  <c r="G34" i="11"/>
  <c r="H34" i="11"/>
  <c r="F34" i="11"/>
  <c r="B35" i="11"/>
  <c r="D34" i="11"/>
  <c r="C34" i="11"/>
  <c r="E34" i="11" s="1"/>
  <c r="H40" i="12" l="1"/>
  <c r="G41" i="12"/>
  <c r="F41" i="12"/>
  <c r="E41" i="12"/>
  <c r="D41" i="12"/>
  <c r="B42" i="12"/>
  <c r="C41" i="12"/>
  <c r="I35" i="11"/>
  <c r="H35" i="11"/>
  <c r="G35" i="11"/>
  <c r="F35" i="11"/>
  <c r="B36" i="11"/>
  <c r="D35" i="11"/>
  <c r="C35" i="11"/>
  <c r="E35" i="11" s="1"/>
  <c r="H41" i="12" l="1"/>
  <c r="G42" i="12"/>
  <c r="F42" i="12"/>
  <c r="E42" i="12"/>
  <c r="D42" i="12"/>
  <c r="B43" i="12"/>
  <c r="C42" i="12"/>
  <c r="G36" i="11"/>
  <c r="F36" i="11"/>
  <c r="I36" i="11"/>
  <c r="H36" i="11"/>
  <c r="B37" i="11"/>
  <c r="C36" i="11"/>
  <c r="E36" i="11" s="1"/>
  <c r="D36" i="11"/>
  <c r="H42" i="12" l="1"/>
  <c r="C43" i="12"/>
  <c r="G43" i="12"/>
  <c r="G46" i="12" s="1"/>
  <c r="F43" i="12"/>
  <c r="F46" i="12" s="1"/>
  <c r="E43" i="12"/>
  <c r="E46" i="12" s="1"/>
  <c r="D43" i="12"/>
  <c r="D46" i="12" s="1"/>
  <c r="I37" i="11"/>
  <c r="F37" i="11"/>
  <c r="H37" i="11"/>
  <c r="G37" i="11"/>
  <c r="B38" i="11"/>
  <c r="D37" i="11"/>
  <c r="C37" i="11"/>
  <c r="E37" i="11" s="1"/>
  <c r="H43" i="12" l="1"/>
  <c r="H46" i="12" s="1"/>
  <c r="I38" i="11"/>
  <c r="G38" i="11"/>
  <c r="H38" i="11"/>
  <c r="F38" i="11"/>
  <c r="B39" i="11"/>
  <c r="C38" i="11"/>
  <c r="E38" i="11" s="1"/>
  <c r="D38" i="11"/>
  <c r="I39" i="11" l="1"/>
  <c r="H39" i="11"/>
  <c r="G39" i="11"/>
  <c r="F39" i="11"/>
  <c r="B40" i="11"/>
  <c r="D39" i="11"/>
  <c r="C39" i="11"/>
  <c r="E39" i="11" s="1"/>
  <c r="B41" i="11" l="1"/>
  <c r="G40" i="11"/>
  <c r="F40" i="11"/>
  <c r="I40" i="11"/>
  <c r="H40" i="11"/>
  <c r="C40" i="11"/>
  <c r="E40" i="11" s="1"/>
  <c r="D40" i="11"/>
  <c r="B42" i="11" l="1"/>
  <c r="I41" i="11"/>
  <c r="F41" i="11"/>
  <c r="H41" i="11"/>
  <c r="G41" i="11"/>
  <c r="D41" i="11"/>
  <c r="C41" i="11"/>
  <c r="E41" i="11" s="1"/>
  <c r="B43" i="11" l="1"/>
  <c r="I42" i="11"/>
  <c r="G42" i="11"/>
  <c r="H42" i="11"/>
  <c r="F42" i="11"/>
  <c r="C42" i="11"/>
  <c r="E42" i="11" s="1"/>
  <c r="D42" i="11"/>
  <c r="I43" i="11" l="1"/>
  <c r="H43" i="11"/>
  <c r="G43" i="11"/>
  <c r="F43" i="11"/>
  <c r="D43" i="11"/>
  <c r="C43" i="11"/>
  <c r="E43" i="11" s="1"/>
</calcChain>
</file>

<file path=xl/sharedStrings.xml><?xml version="1.0" encoding="utf-8"?>
<sst xmlns="http://schemas.openxmlformats.org/spreadsheetml/2006/main" count="378" uniqueCount="148">
  <si>
    <t>PLANILHA DE</t>
  </si>
  <si>
    <t>CADASTRO</t>
  </si>
  <si>
    <t>LANÇAMENTOS</t>
  </si>
  <si>
    <t>RESULTADOS</t>
  </si>
  <si>
    <t>RELATÓRIO</t>
  </si>
  <si>
    <t>DASHBOARD</t>
  </si>
  <si>
    <t>1. Posso adicionar mais linhas e colunas na planilha?</t>
  </si>
  <si>
    <t>5. Como desbloquear a planilha?</t>
  </si>
  <si>
    <t xml:space="preserve">Nós recomendamos fortemente que você utilize a estrutura pronta apresentada, pois existem diversas fórmulas que podem ser afetadas pela adição de linhas e colunas. Além disso, para facilitar o preenchimento mantemos a planilha desbloqueada apenas nos locais para preenchimento. </t>
  </si>
  <si>
    <t>Basta entrar no menu superior "Revisão" e escolher o item desproteger planilha no grupo Alterações. As planilhas não possuem senhas, apenas estão bloqueadas para melhorar a usabilidade delas.</t>
  </si>
  <si>
    <t>2. Posso remover linhas?</t>
  </si>
  <si>
    <t>6. Como redimensiono uma coluna ou linha da planilha?</t>
  </si>
  <si>
    <t>Com a planilha desbloqueada(ver pergunta 5), clique sobre o número da linha com o botão diretiro e escolha a opção altura da linha no caso das linhas ou na letra da coluna com o botão direito e escolha a opção largura da coluna no caso de colunas.</t>
  </si>
  <si>
    <t>3. Para que servem os alertas?</t>
  </si>
  <si>
    <t>7. Como faço para imprimir uma planilha?</t>
  </si>
  <si>
    <t>Eles são avisos sobre como a sua projeção está. A partir deles, você pode refinar suas projeções e pensar em medidas mais agressivas para tornar seu projeto mais agressivo.</t>
  </si>
  <si>
    <t>Escolha Opção Arquivo e vá ao item imprimir no seu menu superior.</t>
  </si>
  <si>
    <t>4. Essa planilha pode ser apresentada para instituições financeiras?</t>
  </si>
  <si>
    <t>8. Como mudo a moeda da planilha?</t>
  </si>
  <si>
    <t>Sim. Porém esses dados não garantem aprovações ou reprovações por parte dessas instituições. Sendo usados como dados complementares.</t>
  </si>
  <si>
    <t>Selecione os campos que deseja mudar a moeda. Clique com o botão direito escolha a opção formatar células. Altere o símbolo para o formato que desejar na guia Número.</t>
  </si>
  <si>
    <t>Veja mais</t>
  </si>
  <si>
    <t>SOBRE A SOUZA</t>
  </si>
  <si>
    <t>Folha de Pagamento</t>
  </si>
  <si>
    <t>Controle de Férias</t>
  </si>
  <si>
    <t>Cadastro de Funcionários</t>
  </si>
  <si>
    <t>Avaliação de Desempenho por Competências</t>
  </si>
  <si>
    <t>Controle de Treinamentos</t>
  </si>
  <si>
    <t>CONTROLE DE FREQUÊNCIA DE FUNCIONÁRIOS</t>
  </si>
  <si>
    <t>FREQUÊNCIA</t>
  </si>
  <si>
    <t>GRÁFICOS</t>
  </si>
  <si>
    <t>Id</t>
  </si>
  <si>
    <t>Empresa</t>
  </si>
  <si>
    <t>Nome do contato</t>
  </si>
  <si>
    <t>Telefone</t>
  </si>
  <si>
    <t>Setor</t>
  </si>
  <si>
    <t>Cargo</t>
  </si>
  <si>
    <t>Início</t>
  </si>
  <si>
    <t>Término</t>
  </si>
  <si>
    <t>turno</t>
  </si>
  <si>
    <t>AG BETIM CENTRO</t>
  </si>
  <si>
    <t>AG BARREIRO</t>
  </si>
  <si>
    <t>AG CARLOS PRATES</t>
  </si>
  <si>
    <t>AG BARROCA</t>
  </si>
  <si>
    <t>ARTEBRILHO</t>
  </si>
  <si>
    <t>GARCIA</t>
  </si>
  <si>
    <t>JOÃO</t>
  </si>
  <si>
    <t>PAULO</t>
  </si>
  <si>
    <t>(12)3456-7890</t>
  </si>
  <si>
    <t>(12)3456-7891</t>
  </si>
  <si>
    <t>REGIONAL</t>
  </si>
  <si>
    <t>SUPERVISOR</t>
  </si>
  <si>
    <t>VIGIA</t>
  </si>
  <si>
    <t>VIGIA BRIGADA</t>
  </si>
  <si>
    <t>VIGIA MOTO</t>
  </si>
  <si>
    <t>Matrícula</t>
  </si>
  <si>
    <t>Nome</t>
  </si>
  <si>
    <t>Turno</t>
  </si>
  <si>
    <t>06:00|18:00</t>
  </si>
  <si>
    <t>JAIME RAMOS COSTA JUNIOR</t>
  </si>
  <si>
    <t>MARCIO MOREIRA SIQUEIRA</t>
  </si>
  <si>
    <t>JAQUELINE C. B. MESQUITA</t>
  </si>
  <si>
    <t>07:00|19:00</t>
  </si>
  <si>
    <t>Key</t>
  </si>
  <si>
    <t>Data</t>
  </si>
  <si>
    <t>Hr Saída</t>
  </si>
  <si>
    <t>Hr Entrada</t>
  </si>
  <si>
    <t>Status</t>
  </si>
  <si>
    <t>Efetivo</t>
  </si>
  <si>
    <t>Situação</t>
  </si>
  <si>
    <t>Motivo</t>
  </si>
  <si>
    <t>Ferista</t>
  </si>
  <si>
    <t>Atraso</t>
  </si>
  <si>
    <t>Falta</t>
  </si>
  <si>
    <t>Antecipação</t>
  </si>
  <si>
    <t>Atraso + Antecipação</t>
  </si>
  <si>
    <t>Férias</t>
  </si>
  <si>
    <t>Doença</t>
  </si>
  <si>
    <t>Reunião</t>
  </si>
  <si>
    <t>Treinamento</t>
  </si>
  <si>
    <t>Licença</t>
  </si>
  <si>
    <t>Outro</t>
  </si>
  <si>
    <t>Regular</t>
  </si>
  <si>
    <t>Não informado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</si>
  <si>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</si>
  <si>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</si>
  <si>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</si>
  <si>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</si>
  <si>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</si>
  <si>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</si>
  <si>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</si>
  <si>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</si>
  <si>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</si>
  <si>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</si>
  <si>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</si>
  <si>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</si>
  <si>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Tipo de ocorrência</t>
  </si>
  <si>
    <t>Hora Entrada</t>
  </si>
  <si>
    <t>Hora Saída</t>
  </si>
  <si>
    <t>Horas Devidas</t>
  </si>
  <si>
    <t>Hr Devida</t>
  </si>
  <si>
    <t>Tratativa</t>
  </si>
  <si>
    <t>Assinatura do empregado:</t>
  </si>
  <si>
    <t xml:space="preserve">Informe o ano: </t>
  </si>
  <si>
    <t>Total</t>
  </si>
  <si>
    <t>Descontar</t>
  </si>
  <si>
    <t>Consolidado dos atrasos e ausências em quantidade</t>
  </si>
  <si>
    <t>Consolidado dos atrasos e ausências em horas</t>
  </si>
  <si>
    <t>contagem</t>
  </si>
  <si>
    <t>horas</t>
  </si>
  <si>
    <t>desempate</t>
  </si>
  <si>
    <t>Top 5 empresas com mais atrasos e ausências em quantidade</t>
  </si>
  <si>
    <t>Top 5 empresas com mais atrasos e ausências em horas</t>
  </si>
  <si>
    <t>Top 5 funcionários com mais atrasos e ausências em quantidade</t>
  </si>
  <si>
    <t>Top 5 funcionários com mais atrasos e ausências em horas</t>
  </si>
  <si>
    <t>Funcionário</t>
  </si>
  <si>
    <t>CPF</t>
  </si>
  <si>
    <t>811.334.391-89</t>
  </si>
  <si>
    <t>207.245.401-11</t>
  </si>
  <si>
    <t>839.928.165-58</t>
  </si>
  <si>
    <t>18:00|06:00</t>
  </si>
  <si>
    <t>Dia</t>
  </si>
  <si>
    <t xml:space="preserve">Ano: </t>
  </si>
  <si>
    <t xml:space="preserve">Mês: </t>
  </si>
  <si>
    <t xml:space="preserve">Matrícula: </t>
  </si>
  <si>
    <t xml:space="preserve">Empresa: </t>
  </si>
  <si>
    <t xml:space="preserve">Funcionário: </t>
  </si>
  <si>
    <t>RELATÓRIO DO CONTROLE DE FREQUÊNCIA DE FUNCIONÁRIOS</t>
  </si>
  <si>
    <t>Funcionários Cadastrados</t>
  </si>
  <si>
    <t>Antecipações acumuladas no ano</t>
  </si>
  <si>
    <t>Atrasos acumulados no ano</t>
  </si>
  <si>
    <t>Atrasos + Antecipações acumulados no ano</t>
  </si>
  <si>
    <t>Faltas acumuladas no ano</t>
  </si>
  <si>
    <t>índice</t>
  </si>
  <si>
    <t>setor</t>
  </si>
  <si>
    <t>EMPRESA</t>
  </si>
  <si>
    <t>INDIVIDUAL</t>
  </si>
  <si>
    <t>Aqui você deverá cadastrar as empresas prestadoras de serviço, os setores de sua empresa, os cargos dos funcionários terceirizados, os turnos de trabalhos e os funcionários cujas frequências serão controladas.</t>
  </si>
  <si>
    <t>Aqui você deverá registrar as presenças e ausências dos funcionário diariamente , informando a data, matrícula, hora de entrada, hora de saída, situação, motivo e tratativa.</t>
  </si>
  <si>
    <t>Aqui você encontra os principais resultados do seu controle de frequência de funcionários em formato de tabelas e gráficos, atém dos resultados de atrasos e ausências individual por funcionário,  dos resultado de atrasos e ausências individual por empresa e a folha de frequência individual por funcionário.</t>
  </si>
  <si>
    <t>Aqui você encontra um painel com os principais resultados do seu controle de frequência de funcionários em formato de gráficos.</t>
  </si>
  <si>
    <t>Total horas dia</t>
  </si>
  <si>
    <t>Total de dias no mês</t>
  </si>
  <si>
    <t>Total geral consolidado</t>
  </si>
  <si>
    <t>Indicador</t>
  </si>
  <si>
    <t xml:space="preserve">CPF: </t>
  </si>
  <si>
    <t>Aqui você encontra um relatório pronto para impressão, formatado em folha A4, com todos os resultados e gráficos do seu controle de frequência de funcionários.</t>
  </si>
  <si>
    <t>VERSÃO DEMONSTRATIVA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</si>
</sst>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:mm;@"/>
    <numFmt numFmtId="165" formatCode="[h]:mm:ss;@"/>
    <numFmt numFmtId="166" formatCode="0.0000000"/>
  </numFmts>
  <fonts count="4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rgb="FF333333"/>
      <name val="Calibri"/>
      <family val="2"/>
      <scheme val="minor"/>
    </font>
    <font>
      <b/>
      <sz val="18"/>
      <name val="Calibri"/>
      <family val="2"/>
      <scheme val="minor"/>
    </font>
    <font>
      <sz val="10.5"/>
      <color rgb="FF595959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rgb="FF59595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595959"/>
      <name val="Calibri"/>
      <family val="2"/>
      <scheme val="minor"/>
    </font>
    <font>
      <sz val="16"/>
      <color rgb="FF3366CC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4"/>
      <color theme="1" tint="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Verdana"/>
      <family val="2"/>
    </font>
    <font>
      <u/>
      <sz val="14"/>
      <color theme="1"/>
      <name val="Verdana"/>
      <family val="2"/>
    </font>
    <font>
      <sz val="49"/>
      <color theme="1"/>
      <name val="Verdana"/>
      <family val="2"/>
    </font>
    <font>
      <b/>
      <sz val="24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1" tint="0.249977111117893"/>
      <name val="Calibri"/>
      <scheme val="minor"/>
    </font>
    <font>
      <b/>
      <i/>
      <sz val="11"/>
      <color rgb="FFFF0000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</borders>
  <cellStyleXfs count="5">
    <xf numFmtId="0" fontId="0" fillId="0" borderId="0"/>
    <xf numFmtId="0" fontId="1" fillId="0" borderId="0"/>
    <xf numFmtId="0" fontId="10" fillId="0" borderId="0"/>
    <xf numFmtId="0" fontId="2" fillId="0" borderId="0"/>
    <xf numFmtId="0" fontId="18" fillId="0" borderId="0" applyNumberFormat="0" applyFill="0" applyBorder="0" applyAlignment="0" applyProtection="0"/>
  </cellStyleXfs>
  <cellXfs count="167">
    <xf numFmtId="0" fontId="0" fillId="0" borderId="0" xfId="0"/>
    <xf numFmtId="0" fontId="10" fillId="0" borderId="0" xfId="2" applyFont="1" applyFill="1" applyBorder="1" applyAlignment="1" applyProtection="1">
      <protection hidden="1"/>
    </xf>
    <xf numFmtId="0" fontId="11" fillId="0" borderId="0" xfId="2" applyFont="1" applyFill="1" applyBorder="1" applyAlignment="1" applyProtection="1">
      <alignment horizontal="left" vertical="center"/>
      <protection hidden="1"/>
    </xf>
    <xf numFmtId="0" fontId="14" fillId="0" borderId="0" xfId="2" applyFont="1" applyFill="1" applyBorder="1" applyAlignment="1" applyProtection="1">
      <alignment horizontal="center" vertical="center"/>
      <protection hidden="1"/>
    </xf>
    <xf numFmtId="0" fontId="0" fillId="0" borderId="10" xfId="0" applyBorder="1"/>
    <xf numFmtId="0" fontId="1" fillId="2" borderId="0" xfId="1" applyFill="1" applyProtection="1">
      <protection hidden="1"/>
    </xf>
    <xf numFmtId="0" fontId="1" fillId="3" borderId="0" xfId="1" applyFill="1" applyProtection="1">
      <protection hidden="1"/>
    </xf>
    <xf numFmtId="0" fontId="1" fillId="4" borderId="0" xfId="1" applyFill="1" applyProtection="1">
      <protection hidden="1"/>
    </xf>
    <xf numFmtId="0" fontId="3" fillId="0" borderId="0" xfId="0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4" fillId="9" borderId="0" xfId="0" applyFont="1" applyFill="1" applyAlignment="1" applyProtection="1">
      <alignment vertical="center" wrapText="1"/>
      <protection hidden="1"/>
    </xf>
    <xf numFmtId="0" fontId="5" fillId="9" borderId="0" xfId="0" applyFont="1" applyFill="1" applyAlignment="1" applyProtection="1">
      <alignment vertical="center" wrapText="1"/>
      <protection hidden="1"/>
    </xf>
    <xf numFmtId="0" fontId="0" fillId="9" borderId="0" xfId="0" applyFill="1" applyProtection="1">
      <protection hidden="1"/>
    </xf>
    <xf numFmtId="0" fontId="0" fillId="0" borderId="0" xfId="0" applyFont="1" applyAlignment="1" applyProtection="1">
      <alignment vertical="center"/>
      <protection hidden="1"/>
    </xf>
    <xf numFmtId="0" fontId="0" fillId="0" borderId="0" xfId="0" applyFont="1" applyProtection="1">
      <protection hidden="1"/>
    </xf>
    <xf numFmtId="0" fontId="6" fillId="3" borderId="1" xfId="0" applyFont="1" applyFill="1" applyBorder="1" applyAlignment="1" applyProtection="1">
      <alignment horizontal="left" vertical="center" wrapText="1" indent="1"/>
      <protection hidden="1"/>
    </xf>
    <xf numFmtId="0" fontId="7" fillId="5" borderId="2" xfId="0" applyFont="1" applyFill="1" applyBorder="1" applyAlignment="1" applyProtection="1">
      <alignment vertical="center" wrapText="1"/>
      <protection hidden="1"/>
    </xf>
    <xf numFmtId="0" fontId="7" fillId="5" borderId="3" xfId="0" applyFont="1" applyFill="1" applyBorder="1" applyAlignment="1" applyProtection="1">
      <alignment vertical="center" wrapText="1"/>
      <protection hidden="1"/>
    </xf>
    <xf numFmtId="0" fontId="0" fillId="0" borderId="1" xfId="0" applyBorder="1" applyAlignment="1" applyProtection="1">
      <alignment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8" fillId="0" borderId="0" xfId="0" applyFont="1" applyFill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11" fillId="0" borderId="0" xfId="3" applyFont="1" applyProtection="1">
      <protection hidden="1"/>
    </xf>
    <xf numFmtId="0" fontId="12" fillId="0" borderId="0" xfId="3" applyFont="1" applyAlignment="1" applyProtection="1">
      <alignment vertical="center"/>
      <protection hidden="1"/>
    </xf>
    <xf numFmtId="0" fontId="11" fillId="0" borderId="0" xfId="3" applyFont="1" applyAlignment="1" applyProtection="1">
      <alignment vertical="center"/>
      <protection hidden="1"/>
    </xf>
    <xf numFmtId="0" fontId="13" fillId="0" borderId="1" xfId="3" applyFont="1" applyBorder="1" applyAlignment="1" applyProtection="1">
      <alignment vertical="center" wrapText="1"/>
      <protection hidden="1"/>
    </xf>
    <xf numFmtId="0" fontId="13" fillId="0" borderId="0" xfId="3" applyFont="1" applyBorder="1" applyAlignment="1" applyProtection="1">
      <alignment vertical="center" wrapText="1"/>
      <protection hidden="1"/>
    </xf>
    <xf numFmtId="0" fontId="11" fillId="0" borderId="1" xfId="3" applyFont="1" applyBorder="1" applyAlignment="1" applyProtection="1">
      <alignment vertical="center" wrapText="1"/>
      <protection hidden="1"/>
    </xf>
    <xf numFmtId="0" fontId="11" fillId="0" borderId="0" xfId="3" applyFont="1" applyBorder="1" applyAlignment="1" applyProtection="1">
      <alignment vertical="center" wrapText="1"/>
      <protection hidden="1"/>
    </xf>
    <xf numFmtId="0" fontId="11" fillId="0" borderId="0" xfId="3" applyFont="1" applyAlignment="1" applyProtection="1">
      <protection hidden="1"/>
    </xf>
    <xf numFmtId="0" fontId="14" fillId="0" borderId="0" xfId="3" applyFont="1" applyProtection="1">
      <protection hidden="1"/>
    </xf>
    <xf numFmtId="0" fontId="15" fillId="0" borderId="0" xfId="3" applyFont="1" applyFill="1" applyAlignment="1" applyProtection="1">
      <protection hidden="1"/>
    </xf>
    <xf numFmtId="0" fontId="16" fillId="0" borderId="0" xfId="3" applyFont="1" applyFill="1" applyProtection="1">
      <protection hidden="1"/>
    </xf>
    <xf numFmtId="0" fontId="2" fillId="0" borderId="0" xfId="3" applyFill="1" applyProtection="1">
      <protection hidden="1"/>
    </xf>
    <xf numFmtId="0" fontId="17" fillId="0" borderId="0" xfId="3" applyFont="1" applyFill="1" applyAlignment="1" applyProtection="1">
      <alignment vertical="center"/>
      <protection hidden="1"/>
    </xf>
    <xf numFmtId="0" fontId="2" fillId="5" borderId="0" xfId="3" applyFill="1" applyProtection="1">
      <protection hidden="1"/>
    </xf>
    <xf numFmtId="0" fontId="8" fillId="6" borderId="0" xfId="3" applyFont="1" applyFill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left" vertical="center" indent="2"/>
      <protection hidden="1"/>
    </xf>
    <xf numFmtId="0" fontId="19" fillId="6" borderId="0" xfId="4" applyFont="1" applyFill="1" applyAlignment="1" applyProtection="1">
      <alignment horizontal="center" vertical="center"/>
      <protection hidden="1"/>
    </xf>
    <xf numFmtId="0" fontId="20" fillId="0" borderId="0" xfId="3" applyFont="1" applyAlignment="1" applyProtection="1">
      <alignment vertical="center"/>
      <protection hidden="1"/>
    </xf>
    <xf numFmtId="0" fontId="21" fillId="0" borderId="0" xfId="3" applyFont="1" applyAlignment="1" applyProtection="1">
      <alignment horizontal="center" vertical="center"/>
      <protection hidden="1"/>
    </xf>
    <xf numFmtId="0" fontId="22" fillId="0" borderId="0" xfId="3" applyFont="1" applyAlignment="1" applyProtection="1">
      <alignment vertical="center"/>
      <protection hidden="1"/>
    </xf>
    <xf numFmtId="0" fontId="2" fillId="0" borderId="0" xfId="3" applyProtection="1">
      <protection hidden="1"/>
    </xf>
    <xf numFmtId="0" fontId="12" fillId="0" borderId="0" xfId="3" applyFont="1" applyProtection="1">
      <protection hidden="1"/>
    </xf>
    <xf numFmtId="0" fontId="0" fillId="0" borderId="0" xfId="0" applyFill="1" applyProtection="1">
      <protection hidden="1"/>
    </xf>
    <xf numFmtId="0" fontId="17" fillId="0" borderId="0" xfId="3" applyFont="1" applyAlignment="1" applyProtection="1">
      <alignment vertical="center"/>
      <protection hidden="1"/>
    </xf>
    <xf numFmtId="0" fontId="17" fillId="0" borderId="0" xfId="3" applyFont="1" applyAlignment="1" applyProtection="1">
      <alignment vertical="center" wrapText="1"/>
      <protection hidden="1"/>
    </xf>
    <xf numFmtId="0" fontId="23" fillId="0" borderId="0" xfId="3" applyFont="1" applyAlignment="1" applyProtection="1">
      <alignment horizontal="left" vertical="center"/>
      <protection hidden="1"/>
    </xf>
    <xf numFmtId="0" fontId="23" fillId="0" borderId="0" xfId="3" applyFont="1" applyAlignment="1" applyProtection="1">
      <alignment vertical="center"/>
      <protection hidden="1"/>
    </xf>
    <xf numFmtId="0" fontId="24" fillId="0" borderId="0" xfId="3" applyFont="1" applyProtection="1">
      <protection hidden="1"/>
    </xf>
    <xf numFmtId="0" fontId="15" fillId="0" borderId="0" xfId="3" applyFont="1" applyFill="1" applyProtection="1">
      <protection hidden="1"/>
    </xf>
    <xf numFmtId="0" fontId="25" fillId="0" borderId="0" xfId="0" applyFont="1" applyProtection="1">
      <protection hidden="1"/>
    </xf>
    <xf numFmtId="0" fontId="26" fillId="3" borderId="4" xfId="0" applyFont="1" applyFill="1" applyBorder="1" applyAlignment="1" applyProtection="1">
      <alignment horizontal="center" vertical="center"/>
      <protection hidden="1"/>
    </xf>
    <xf numFmtId="0" fontId="11" fillId="0" borderId="5" xfId="0" applyFont="1" applyFill="1" applyBorder="1" applyAlignment="1" applyProtection="1">
      <alignment horizontal="center" vertical="center"/>
      <protection hidden="1"/>
    </xf>
    <xf numFmtId="0" fontId="11" fillId="0" borderId="10" xfId="0" applyFont="1" applyFill="1" applyBorder="1" applyAlignment="1" applyProtection="1">
      <alignment horizontal="center" vertical="center"/>
      <protection hidden="1"/>
    </xf>
    <xf numFmtId="0" fontId="27" fillId="8" borderId="4" xfId="0" applyFont="1" applyFill="1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left" vertical="center"/>
      <protection hidden="1"/>
    </xf>
    <xf numFmtId="2" fontId="11" fillId="0" borderId="5" xfId="0" applyNumberFormat="1" applyFont="1" applyFill="1" applyBorder="1" applyProtection="1">
      <protection hidden="1"/>
    </xf>
    <xf numFmtId="165" fontId="11" fillId="0" borderId="10" xfId="0" applyNumberFormat="1" applyFont="1" applyFill="1" applyBorder="1" applyProtection="1">
      <protection hidden="1"/>
    </xf>
    <xf numFmtId="0" fontId="11" fillId="0" borderId="10" xfId="0" applyFont="1" applyFill="1" applyBorder="1" applyProtection="1">
      <protection hidden="1"/>
    </xf>
    <xf numFmtId="0" fontId="0" fillId="0" borderId="4" xfId="0" applyBorder="1" applyAlignment="1" applyProtection="1">
      <alignment horizontal="left" vertical="center"/>
      <protection locked="0"/>
    </xf>
    <xf numFmtId="0" fontId="26" fillId="3" borderId="7" xfId="0" applyFont="1" applyFill="1" applyBorder="1" applyAlignment="1" applyProtection="1">
      <alignment horizontal="left" vertical="center"/>
      <protection hidden="1"/>
    </xf>
    <xf numFmtId="0" fontId="26" fillId="3" borderId="8" xfId="0" applyFont="1" applyFill="1" applyBorder="1" applyAlignment="1" applyProtection="1">
      <alignment horizontal="center" vertical="center"/>
      <protection hidden="1"/>
    </xf>
    <xf numFmtId="0" fontId="28" fillId="8" borderId="6" xfId="0" applyFont="1" applyFill="1" applyBorder="1" applyAlignment="1" applyProtection="1">
      <alignment horizontal="center" vertical="center"/>
      <protection hidden="1"/>
    </xf>
    <xf numFmtId="2" fontId="0" fillId="0" borderId="0" xfId="0" applyNumberFormat="1" applyAlignment="1" applyProtection="1">
      <alignment horizontal="right" vertical="center"/>
      <protection hidden="1"/>
    </xf>
    <xf numFmtId="165" fontId="0" fillId="0" borderId="0" xfId="0" applyNumberFormat="1" applyAlignment="1" applyProtection="1">
      <alignment horizontal="right" vertical="center"/>
      <protection hidden="1"/>
    </xf>
    <xf numFmtId="166" fontId="0" fillId="0" borderId="0" xfId="0" applyNumberFormat="1" applyAlignment="1" applyProtection="1">
      <alignment horizontal="right" vertical="center"/>
      <protection hidden="1"/>
    </xf>
    <xf numFmtId="2" fontId="0" fillId="0" borderId="0" xfId="0" applyNumberFormat="1" applyProtection="1">
      <protection hidden="1"/>
    </xf>
    <xf numFmtId="165" fontId="0" fillId="0" borderId="0" xfId="0" applyNumberFormat="1" applyProtection="1">
      <protection hidden="1"/>
    </xf>
    <xf numFmtId="166" fontId="0" fillId="0" borderId="0" xfId="0" applyNumberFormat="1" applyAlignment="1" applyProtection="1">
      <alignment horizontal="right"/>
      <protection hidden="1"/>
    </xf>
    <xf numFmtId="0" fontId="39" fillId="8" borderId="14" xfId="0" applyFont="1" applyFill="1" applyBorder="1" applyAlignment="1" applyProtection="1">
      <alignment horizontal="center" vertical="center"/>
      <protection hidden="1"/>
    </xf>
    <xf numFmtId="0" fontId="0" fillId="0" borderId="9" xfId="0" applyBorder="1" applyProtection="1">
      <protection hidden="1"/>
    </xf>
    <xf numFmtId="2" fontId="0" fillId="0" borderId="0" xfId="0" applyNumberFormat="1" applyBorder="1" applyProtection="1">
      <protection hidden="1"/>
    </xf>
    <xf numFmtId="165" fontId="0" fillId="0" borderId="0" xfId="0" applyNumberFormat="1" applyBorder="1" applyProtection="1">
      <protection hidden="1"/>
    </xf>
    <xf numFmtId="166" fontId="0" fillId="0" borderId="0" xfId="0" applyNumberFormat="1" applyBorder="1" applyAlignment="1" applyProtection="1">
      <alignment horizontal="right"/>
      <protection hidden="1"/>
    </xf>
    <xf numFmtId="164" fontId="0" fillId="0" borderId="4" xfId="0" applyNumberFormat="1" applyBorder="1" applyAlignment="1" applyProtection="1">
      <alignment horizontal="center" vertical="center"/>
      <protection hidden="1"/>
    </xf>
    <xf numFmtId="0" fontId="0" fillId="0" borderId="5" xfId="0" applyBorder="1" applyProtection="1">
      <protection hidden="1"/>
    </xf>
    <xf numFmtId="164" fontId="0" fillId="0" borderId="4" xfId="0" applyNumberFormat="1" applyBorder="1" applyAlignment="1" applyProtection="1">
      <alignment horizontal="center" vertical="center"/>
      <protection locked="0"/>
    </xf>
    <xf numFmtId="0" fontId="1" fillId="2" borderId="0" xfId="1" applyFill="1" applyAlignment="1" applyProtection="1">
      <alignment horizontal="left" vertical="center"/>
      <protection hidden="1"/>
    </xf>
    <xf numFmtId="0" fontId="1" fillId="3" borderId="0" xfId="1" applyFill="1" applyAlignment="1" applyProtection="1">
      <alignment horizontal="left" vertical="center"/>
      <protection hidden="1"/>
    </xf>
    <xf numFmtId="0" fontId="1" fillId="4" borderId="0" xfId="1" applyFill="1" applyAlignment="1" applyProtection="1">
      <alignment horizontal="left"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 indent="1"/>
      <protection hidden="1"/>
    </xf>
    <xf numFmtId="0" fontId="28" fillId="8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Alignment="1" applyProtection="1">
      <alignment horizontal="left" vertical="center"/>
      <protection hidden="1"/>
    </xf>
    <xf numFmtId="165" fontId="0" fillId="0" borderId="0" xfId="0" applyNumberFormat="1" applyAlignment="1" applyProtection="1">
      <alignment horizontal="left" vertical="center"/>
      <protection hidden="1"/>
    </xf>
    <xf numFmtId="166" fontId="0" fillId="0" borderId="0" xfId="0" applyNumberFormat="1" applyAlignment="1" applyProtection="1">
      <alignment horizontal="left" vertical="center"/>
      <protection hidden="1"/>
    </xf>
    <xf numFmtId="0" fontId="28" fillId="8" borderId="0" xfId="0" applyNumberFormat="1" applyFont="1" applyFill="1" applyAlignment="1" applyProtection="1">
      <alignment horizontal="center" vertical="center"/>
      <protection hidden="1"/>
    </xf>
    <xf numFmtId="0" fontId="39" fillId="8" borderId="0" xfId="0" applyNumberFormat="1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locked="0"/>
    </xf>
    <xf numFmtId="0" fontId="1" fillId="2" borderId="0" xfId="1" applyFill="1" applyAlignment="1" applyProtection="1">
      <alignment horizontal="center" vertical="center"/>
      <protection hidden="1"/>
    </xf>
    <xf numFmtId="0" fontId="1" fillId="3" borderId="0" xfId="1" applyFill="1" applyAlignment="1" applyProtection="1">
      <alignment horizontal="center" vertical="center"/>
      <protection hidden="1"/>
    </xf>
    <xf numFmtId="0" fontId="1" fillId="4" borderId="0" xfId="1" applyFill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28" fillId="7" borderId="0" xfId="0" applyFont="1" applyFill="1" applyAlignment="1" applyProtection="1">
      <alignment horizontal="center" vertical="center"/>
      <protection hidden="1"/>
    </xf>
    <xf numFmtId="14" fontId="0" fillId="0" borderId="0" xfId="0" applyNumberFormat="1" applyAlignment="1" applyProtection="1">
      <alignment horizontal="left" vertical="center"/>
      <protection hidden="1"/>
    </xf>
    <xf numFmtId="0" fontId="0" fillId="7" borderId="0" xfId="0" applyFill="1" applyAlignment="1" applyProtection="1">
      <alignment horizontal="left" vertical="center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20" fontId="0" fillId="7" borderId="0" xfId="0" applyNumberFormat="1" applyFill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left" vertical="center"/>
      <protection hidden="1"/>
    </xf>
    <xf numFmtId="0" fontId="0" fillId="7" borderId="0" xfId="0" applyNumberFormat="1" applyFill="1" applyAlignment="1" applyProtection="1">
      <alignment horizontal="left" vertical="center"/>
      <protection hidden="1"/>
    </xf>
    <xf numFmtId="0" fontId="39" fillId="7" borderId="0" xfId="0" applyFont="1" applyFill="1" applyAlignment="1" applyProtection="1">
      <alignment horizontal="center" vertic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14" fontId="0" fillId="0" borderId="0" xfId="0" applyNumberFormat="1" applyAlignment="1" applyProtection="1">
      <alignment horizontal="left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1" fillId="2" borderId="0" xfId="1" applyFont="1" applyFill="1" applyProtection="1">
      <protection hidden="1"/>
    </xf>
    <xf numFmtId="0" fontId="0" fillId="8" borderId="4" xfId="0" applyFill="1" applyBorder="1" applyAlignment="1" applyProtection="1">
      <alignment horizontal="right" vertical="center"/>
      <protection hidden="1"/>
    </xf>
    <xf numFmtId="0" fontId="30" fillId="0" borderId="0" xfId="0" applyFont="1" applyProtection="1">
      <protection hidden="1"/>
    </xf>
    <xf numFmtId="14" fontId="0" fillId="0" borderId="0" xfId="0" applyNumberFormat="1" applyAlignment="1" applyProtection="1">
      <alignment horizontal="center" vertical="center"/>
      <protection hidden="1"/>
    </xf>
    <xf numFmtId="0" fontId="26" fillId="3" borderId="4" xfId="0" applyFont="1" applyFill="1" applyBorder="1" applyAlignment="1" applyProtection="1">
      <alignment horizontal="left" vertical="center"/>
      <protection hidden="1"/>
    </xf>
    <xf numFmtId="3" fontId="0" fillId="0" borderId="4" xfId="0" applyNumberFormat="1" applyBorder="1" applyAlignment="1" applyProtection="1">
      <alignment horizontal="center" vertical="center"/>
      <protection hidden="1"/>
    </xf>
    <xf numFmtId="3" fontId="5" fillId="0" borderId="4" xfId="0" applyNumberFormat="1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left" vertical="center"/>
      <protection hidden="1"/>
    </xf>
    <xf numFmtId="165" fontId="0" fillId="0" borderId="4" xfId="0" applyNumberFormat="1" applyBorder="1" applyAlignment="1" applyProtection="1">
      <alignment horizontal="center" vertical="center"/>
      <protection hidden="1"/>
    </xf>
    <xf numFmtId="165" fontId="5" fillId="0" borderId="4" xfId="0" applyNumberFormat="1" applyFont="1" applyBorder="1" applyAlignment="1" applyProtection="1">
      <alignment horizontal="center" vertical="center"/>
      <protection hidden="1"/>
    </xf>
    <xf numFmtId="0" fontId="14" fillId="0" borderId="0" xfId="0" applyFont="1" applyProtection="1">
      <protection hidden="1"/>
    </xf>
    <xf numFmtId="0" fontId="31" fillId="0" borderId="4" xfId="0" applyFont="1" applyBorder="1" applyAlignment="1" applyProtection="1">
      <alignment horizontal="left" vertical="center" wrapText="1"/>
      <protection hidden="1"/>
    </xf>
    <xf numFmtId="0" fontId="0" fillId="9" borderId="4" xfId="0" applyFill="1" applyBorder="1" applyAlignment="1" applyProtection="1">
      <alignment horizontal="center" vertical="center"/>
      <protection locked="0"/>
    </xf>
    <xf numFmtId="0" fontId="1" fillId="2" borderId="0" xfId="1" applyFill="1" applyBorder="1" applyProtection="1">
      <protection hidden="1"/>
    </xf>
    <xf numFmtId="0" fontId="1" fillId="3" borderId="0" xfId="1" applyFill="1" applyBorder="1" applyProtection="1">
      <protection hidden="1"/>
    </xf>
    <xf numFmtId="0" fontId="1" fillId="4" borderId="0" xfId="1" applyFill="1" applyBorder="1" applyProtection="1">
      <protection hidden="1"/>
    </xf>
    <xf numFmtId="0" fontId="0" fillId="0" borderId="0" xfId="0" applyBorder="1" applyProtection="1">
      <protection hidden="1"/>
    </xf>
    <xf numFmtId="0" fontId="0" fillId="8" borderId="4" xfId="0" applyFill="1" applyBorder="1" applyAlignment="1" applyProtection="1">
      <alignment horizontal="left" vertical="center"/>
      <protection hidden="1"/>
    </xf>
    <xf numFmtId="0" fontId="0" fillId="8" borderId="4" xfId="0" applyFill="1" applyBorder="1" applyAlignment="1" applyProtection="1">
      <alignment horizontal="left" vertical="center"/>
      <protection hidden="1"/>
    </xf>
    <xf numFmtId="0" fontId="0" fillId="8" borderId="4" xfId="0" applyFill="1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left" vertical="center"/>
      <protection hidden="1"/>
    </xf>
    <xf numFmtId="14" fontId="0" fillId="0" borderId="0" xfId="0" applyNumberFormat="1" applyProtection="1">
      <protection hidden="1"/>
    </xf>
    <xf numFmtId="0" fontId="5" fillId="8" borderId="1" xfId="0" applyFont="1" applyFill="1" applyBorder="1" applyAlignment="1" applyProtection="1">
      <alignment horizontal="left"/>
      <protection hidden="1"/>
    </xf>
    <xf numFmtId="0" fontId="5" fillId="8" borderId="2" xfId="0" applyFont="1" applyFill="1" applyBorder="1" applyAlignment="1" applyProtection="1">
      <alignment horizontal="left"/>
      <protection hidden="1"/>
    </xf>
    <xf numFmtId="0" fontId="5" fillId="8" borderId="13" xfId="0" applyFont="1" applyFill="1" applyBorder="1" applyAlignment="1" applyProtection="1">
      <alignment horizontal="left"/>
      <protection hidden="1"/>
    </xf>
    <xf numFmtId="0" fontId="0" fillId="8" borderId="1" xfId="0" applyFill="1" applyBorder="1" applyAlignment="1" applyProtection="1">
      <alignment horizontal="left" vertical="center"/>
      <protection hidden="1"/>
    </xf>
    <xf numFmtId="0" fontId="0" fillId="8" borderId="2" xfId="0" applyFill="1" applyBorder="1" applyAlignment="1" applyProtection="1">
      <alignment horizontal="left" vertical="center"/>
      <protection hidden="1"/>
    </xf>
    <xf numFmtId="0" fontId="0" fillId="8" borderId="13" xfId="0" applyFill="1" applyBorder="1" applyAlignment="1" applyProtection="1">
      <alignment horizontal="left" vertical="center"/>
      <protection hidden="1"/>
    </xf>
    <xf numFmtId="14" fontId="0" fillId="8" borderId="4" xfId="0" applyNumberFormat="1" applyFill="1" applyBorder="1" applyAlignment="1" applyProtection="1">
      <alignment horizontal="left" vertical="center"/>
      <protection hidden="1"/>
    </xf>
    <xf numFmtId="165" fontId="0" fillId="8" borderId="4" xfId="0" applyNumberFormat="1" applyFill="1" applyBorder="1" applyAlignment="1" applyProtection="1">
      <alignment horizontal="left" vertical="center"/>
      <protection hidden="1"/>
    </xf>
    <xf numFmtId="0" fontId="14" fillId="0" borderId="0" xfId="0" applyFont="1" applyFill="1" applyBorder="1" applyAlignment="1" applyProtection="1">
      <alignment horizontal="left" vertical="center"/>
      <protection hidden="1"/>
    </xf>
    <xf numFmtId="0" fontId="0" fillId="0" borderId="0" xfId="0" applyFont="1" applyFill="1" applyBorder="1" applyProtection="1">
      <protection hidden="1"/>
    </xf>
    <xf numFmtId="2" fontId="0" fillId="0" borderId="0" xfId="0" applyNumberFormat="1" applyFont="1" applyFill="1" applyBorder="1" applyAlignment="1" applyProtection="1">
      <alignment horizontal="center" vertical="center"/>
      <protection hidden="1"/>
    </xf>
    <xf numFmtId="165" fontId="0" fillId="0" borderId="0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ont="1" applyFill="1" applyBorder="1" applyAlignment="1" applyProtection="1">
      <alignment horizontal="left" vertical="center"/>
      <protection hidden="1"/>
    </xf>
    <xf numFmtId="165" fontId="38" fillId="3" borderId="4" xfId="0" applyNumberFormat="1" applyFont="1" applyFill="1" applyBorder="1" applyAlignment="1" applyProtection="1">
      <alignment horizontal="left" vertical="center" wrapText="1"/>
      <protection hidden="1"/>
    </xf>
    <xf numFmtId="0" fontId="5" fillId="8" borderId="4" xfId="0" applyFont="1" applyFill="1" applyBorder="1" applyAlignment="1" applyProtection="1">
      <alignment horizontal="left" vertical="center"/>
      <protection hidden="1"/>
    </xf>
    <xf numFmtId="165" fontId="5" fillId="8" borderId="4" xfId="0" applyNumberFormat="1" applyFont="1" applyFill="1" applyBorder="1" applyAlignment="1" applyProtection="1">
      <alignment horizontal="left" vertical="center"/>
      <protection hidden="1"/>
    </xf>
    <xf numFmtId="0" fontId="0" fillId="9" borderId="9" xfId="0" applyFill="1" applyBorder="1" applyAlignment="1" applyProtection="1">
      <alignment vertical="center"/>
      <protection locked="0"/>
    </xf>
    <xf numFmtId="0" fontId="0" fillId="9" borderId="0" xfId="0" applyFill="1" applyBorder="1" applyAlignment="1" applyProtection="1">
      <alignment vertical="center"/>
      <protection locked="0"/>
    </xf>
    <xf numFmtId="0" fontId="5" fillId="8" borderId="4" xfId="0" applyFont="1" applyFill="1" applyBorder="1" applyAlignment="1" applyProtection="1">
      <alignment horizontal="left"/>
      <protection hidden="1"/>
    </xf>
    <xf numFmtId="0" fontId="5" fillId="8" borderId="4" xfId="0" applyFont="1" applyFill="1" applyBorder="1" applyAlignment="1" applyProtection="1">
      <protection hidden="1"/>
    </xf>
    <xf numFmtId="0" fontId="5" fillId="8" borderId="4" xfId="0" applyFont="1" applyFill="1" applyBorder="1" applyAlignment="1" applyProtection="1">
      <protection hidden="1"/>
    </xf>
    <xf numFmtId="0" fontId="0" fillId="8" borderId="4" xfId="0" applyFill="1" applyBorder="1" applyAlignment="1" applyProtection="1">
      <alignment vertical="center"/>
      <protection hidden="1"/>
    </xf>
    <xf numFmtId="0" fontId="0" fillId="8" borderId="4" xfId="0" applyFill="1" applyBorder="1" applyAlignment="1" applyProtection="1">
      <alignment vertical="center"/>
      <protection hidden="1"/>
    </xf>
    <xf numFmtId="0" fontId="5" fillId="8" borderId="11" xfId="0" applyFont="1" applyFill="1" applyBorder="1" applyAlignment="1" applyProtection="1">
      <alignment horizontal="left" vertical="center"/>
      <protection hidden="1"/>
    </xf>
    <xf numFmtId="0" fontId="0" fillId="8" borderId="12" xfId="0" applyFill="1" applyBorder="1" applyProtection="1">
      <protection hidden="1"/>
    </xf>
    <xf numFmtId="0" fontId="0" fillId="8" borderId="6" xfId="0" applyFill="1" applyBorder="1" applyProtection="1">
      <protection hidden="1"/>
    </xf>
    <xf numFmtId="0" fontId="34" fillId="0" borderId="0" xfId="0" applyFont="1" applyAlignment="1" applyProtection="1">
      <alignment horizontal="center" vertical="center" wrapText="1"/>
      <protection hidden="1"/>
    </xf>
    <xf numFmtId="0" fontId="32" fillId="0" borderId="0" xfId="0" applyFont="1" applyAlignment="1" applyProtection="1">
      <alignment horizontal="left"/>
      <protection hidden="1"/>
    </xf>
    <xf numFmtId="0" fontId="33" fillId="0" borderId="0" xfId="0" applyFont="1" applyAlignment="1" applyProtection="1">
      <alignment horizontal="right"/>
      <protection hidden="1"/>
    </xf>
    <xf numFmtId="0" fontId="36" fillId="0" borderId="4" xfId="0" applyFont="1" applyBorder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Protection="1">
      <protection hidden="1"/>
    </xf>
    <xf numFmtId="2" fontId="35" fillId="7" borderId="4" xfId="0" applyNumberFormat="1" applyFont="1" applyFill="1" applyBorder="1" applyAlignment="1" applyProtection="1">
      <alignment horizontal="center" vertical="center"/>
      <protection hidden="1"/>
    </xf>
    <xf numFmtId="2" fontId="14" fillId="0" borderId="0" xfId="0" applyNumberFormat="1" applyFont="1" applyAlignment="1" applyProtection="1">
      <alignment horizontal="center" vertical="center"/>
      <protection hidden="1"/>
    </xf>
    <xf numFmtId="165" fontId="14" fillId="0" borderId="0" xfId="0" applyNumberFormat="1" applyFont="1" applyAlignment="1" applyProtection="1">
      <alignment horizontal="center" vertical="center"/>
      <protection hidden="1"/>
    </xf>
    <xf numFmtId="3" fontId="14" fillId="0" borderId="0" xfId="0" applyNumberFormat="1" applyFont="1" applyProtection="1">
      <protection hidden="1"/>
    </xf>
    <xf numFmtId="165" fontId="14" fillId="0" borderId="0" xfId="0" applyNumberFormat="1" applyFont="1" applyProtection="1">
      <protection hidden="1"/>
    </xf>
  </cellXfs>
  <cellStyles count="5">
    <cellStyle name="Hiperlink" xfId="4" builtinId="8"/>
    <cellStyle name="Normal" xfId="0" builtinId="0"/>
    <cellStyle name="Normal 2" xfId="1"/>
    <cellStyle name="Normal 2 2" xfId="2"/>
    <cellStyle name="Normal 2 3" xfId="3"/>
  </cellStyles>
  <dxfs count="48">
    <dxf>
      <protection locked="1" hidden="1"/>
    </dxf>
    <dxf>
      <protection locked="1" hidden="1"/>
    </dxf>
    <dxf>
      <alignment horizontal="left" vertical="center" textRotation="0" wrapText="0" indent="0" justifyLastLine="0" shrinkToFit="0" readingOrder="0"/>
      <protection locked="1" hidden="1"/>
    </dxf>
    <dxf>
      <alignment horizontal="left" vertical="center" textRotation="0" wrapText="0" indent="0" justifyLastLine="0" shrinkToFit="0" readingOrder="0"/>
      <protection locked="1" hidden="1"/>
    </dxf>
    <dxf>
      <font>
        <b/>
        <i/>
        <strike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left" vertical="center" textRotation="0" wrapText="0" indent="0" justifyLastLine="0" shrinkToFit="0" readingOrder="0"/>
      <protection locked="1" hidden="1"/>
    </dxf>
    <dxf>
      <numFmt numFmtId="25" formatCode="hh:mm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1" hidden="1"/>
    </dxf>
    <dxf>
      <numFmt numFmtId="164" formatCode="h:mm;@"/>
      <alignment horizontal="center" vertical="center" textRotation="0" wrapText="0" indent="0" justifyLastLine="0" shrinkToFit="0" readingOrder="0"/>
      <protection locked="1" hidden="1"/>
    </dxf>
    <dxf>
      <numFmt numFmtId="164" formatCode="h:mm;@"/>
      <alignment horizontal="center" vertical="center" textRotation="0" wrapText="0" indent="0" justifyLastLine="0" shrinkToFit="0" readingOrder="0"/>
      <protection locked="1" hidden="1"/>
    </dxf>
    <dxf>
      <numFmt numFmtId="0" formatCode="General"/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  <protection locked="1" hidden="1"/>
    </dxf>
    <dxf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  <protection locked="1" hidden="1"/>
    </dxf>
    <dxf>
      <numFmt numFmtId="0" formatCode="General"/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  <protection locked="1" hidden="1"/>
    </dxf>
    <dxf>
      <numFmt numFmtId="0" formatCode="General"/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  <protection locked="1" hidden="1"/>
    </dxf>
    <dxf>
      <numFmt numFmtId="0" formatCode="General"/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  <protection locked="1" hidden="1"/>
    </dxf>
    <dxf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  <protection locked="1" hidden="1"/>
    </dxf>
    <dxf>
      <alignment horizontal="left" vertical="center" textRotation="0" wrapText="0" indent="0" justifyLastLine="0" shrinkToFit="0" readingOrder="0"/>
      <protection locked="1" hidden="1"/>
    </dxf>
    <dxf>
      <numFmt numFmtId="19" formatCode="dd/mm/yyyy"/>
      <alignment horizontal="left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77111117893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alignment horizontal="left" vertical="center" textRotation="0" wrapText="0" indent="0" justifyLastLine="0" shrinkToFit="0" readingOrder="0"/>
      <protection locked="1" hidden="1"/>
    </dxf>
    <dxf>
      <alignment horizontal="left" vertical="center" textRotation="0" wrapText="0" relativeIndent="1" justifyLastLine="0" shrinkToFit="0" readingOrder="0"/>
      <protection locked="1" hidden="1"/>
    </dxf>
    <dxf>
      <numFmt numFmtId="166" formatCode="0.0000000"/>
      <alignment horizontal="left" vertical="center" textRotation="0" wrapText="0" indent="0" justifyLastLine="0" shrinkToFit="0" readingOrder="0"/>
      <protection locked="1" hidden="1"/>
    </dxf>
    <dxf>
      <numFmt numFmtId="165" formatCode="[h]:mm:ss;@"/>
      <alignment horizontal="left" vertical="center" textRotation="0" wrapText="0" indent="0" justifyLastLine="0" shrinkToFit="0" readingOrder="0"/>
      <protection locked="1" hidden="1"/>
    </dxf>
    <dxf>
      <numFmt numFmtId="2" formatCode="0.00"/>
      <alignment horizontal="left" vertical="center" textRotation="0" wrapText="0" indent="0" justifyLastLine="0" shrinkToFit="0" readingOrder="0"/>
      <protection locked="1" hidden="1"/>
    </dxf>
    <dxf>
      <alignment horizontal="left" vertical="center" textRotation="0" wrapText="0" indent="0" justifyLastLine="0" shrinkToFit="0" readingOrder="0"/>
      <protection locked="1" hidden="1"/>
    </dxf>
    <dxf>
      <alignment horizontal="left" vertical="center" textRotation="0" wrapText="0" indent="0" justifyLastLine="0" shrinkToFit="0" readingOrder="0"/>
      <protection locked="1" hidden="1"/>
    </dxf>
    <dxf>
      <alignment horizontal="left" vertical="center" textRotation="0" wrapText="0" indent="0" justifyLastLine="0" shrinkToFit="0" readingOrder="0"/>
      <protection locked="1" hidden="1"/>
    </dxf>
    <dxf>
      <alignment horizontal="left" vertical="center" textRotation="0" wrapText="0" indent="0" justifyLastLine="0" shrinkToFit="0" readingOrder="0"/>
      <protection locked="1" hidden="1"/>
    </dxf>
    <dxf>
      <alignment horizontal="left" vertical="center" textRotation="0" wrapText="0" indent="0" justifyLastLine="0" shrinkToFit="0" readingOrder="0"/>
      <protection locked="1" hidden="1"/>
    </dxf>
    <dxf>
      <alignment horizontal="left" vertical="center" textRotation="0" wrapText="0" indent="0" justifyLastLine="0" shrinkToFit="0" readingOrder="0"/>
      <protection locked="1" hidden="1"/>
    </dxf>
    <dxf>
      <alignment horizontal="left" vertical="center" textRotation="0" wrapText="0" indent="0" justifyLastLine="0" shrinkToFit="0" readingOrder="0"/>
      <protection locked="1" hidden="1"/>
    </dxf>
    <dxf>
      <alignment horizontal="left" vertical="center" textRotation="0" wrapText="0" indent="0" justifyLastLine="0" shrinkToFit="0" readingOrder="0"/>
      <protection locked="1" hidden="1"/>
    </dxf>
    <dxf>
      <font>
        <b/>
        <strike val="0"/>
        <outline val="0"/>
        <shadow val="0"/>
        <u val="none"/>
        <vertAlign val="baseline"/>
        <sz val="11"/>
        <color theme="1" tint="0.249977111117893"/>
        <name val="Calibri"/>
        <scheme val="minor"/>
      </font>
      <numFmt numFmtId="0" formatCode="General"/>
      <fill>
        <patternFill patternType="solid">
          <fgColor indexed="64"/>
          <bgColor rgb="FFECECEC"/>
        </patternFill>
      </fill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1"/>
    </dxf>
    <dxf>
      <numFmt numFmtId="166" formatCode="0.0000000"/>
      <alignment horizontal="right" textRotation="0" wrapText="0" indent="0" justifyLastLine="0" shrinkToFit="0" readingOrder="0"/>
      <protection locked="1" hidden="1"/>
    </dxf>
    <dxf>
      <numFmt numFmtId="165" formatCode="[h]:mm:ss;@"/>
      <protection locked="1" hidden="1"/>
    </dxf>
    <dxf>
      <numFmt numFmtId="2" formatCode="0.00"/>
      <protection locked="1" hidden="1"/>
    </dxf>
    <dxf>
      <border>
        <left style="thin">
          <color theme="0" tint="-0.34998626667073579"/>
        </left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77111117893"/>
        <name val="Calibri"/>
        <scheme val="minor"/>
      </font>
      <fill>
        <patternFill patternType="solid">
          <fgColor indexed="64"/>
          <bgColor rgb="FFECECEC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1" hidden="1"/>
    </dxf>
    <dxf>
      <font>
        <b val="0"/>
        <i val="0"/>
        <color theme="6" tint="-0.499984740745262"/>
      </font>
    </dxf>
    <dxf>
      <font>
        <b/>
        <i/>
        <color rgb="FFFF0000"/>
      </font>
    </dxf>
    <dxf>
      <border outline="0">
        <left style="thin">
          <color theme="0" tint="-0.34998626667073579"/>
        </left>
        <top style="thin">
          <color theme="0" tint="-0.34998626667073579"/>
        </top>
      </border>
    </dxf>
    <dxf>
      <border outline="0">
        <bottom style="thin">
          <color theme="0" tint="-0.34998626667073579"/>
        </bottom>
      </border>
    </dxf>
    <dxf>
      <font>
        <b/>
        <i val="0"/>
        <color theme="1" tint="0.34998626667073579"/>
      </font>
      <fill>
        <patternFill>
          <bgColor theme="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1" defaultTableStyle="Estilo de Tabela 1" defaultPivotStyle="PivotStyleLight16">
    <tableStyle name="Estilo de Tabela 1" pivot="0" count="5">
      <tableStyleElement type="wholeTable" dxfId="47"/>
      <tableStyleElement type="headerRow" dxfId="46"/>
      <tableStyleElement type="firstRowStripe" dxfId="45"/>
      <tableStyleElement type="secondRowStripe" dxfId="44"/>
      <tableStyleElement type="firstColumnStripe" dxfId="43"/>
    </tableStyle>
  </tableStyles>
  <colors>
    <mruColors>
      <color rgb="FFECECE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Res!$B$11</c:f>
              <c:strCache>
                <c:ptCount val="1"/>
                <c:pt idx="0">
                  <c:v>Antecipação</c:v>
                </c:pt>
              </c:strCache>
            </c:strRef>
          </c:tx>
          <c:invertIfNegative val="0"/>
          <c:cat>
            <c:strRef>
              <c:f>Res!$C$10:$N$10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Res!$C$11:$N$11</c:f>
              <c:numCache>
                <c:formatCode>#,##0</c:formatCode>
                <c:ptCount val="1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Res!$B$12</c:f>
              <c:strCache>
                <c:ptCount val="1"/>
                <c:pt idx="0">
                  <c:v>Atraso</c:v>
                </c:pt>
              </c:strCache>
            </c:strRef>
          </c:tx>
          <c:invertIfNegative val="0"/>
          <c:cat>
            <c:strRef>
              <c:f>Res!$C$10:$N$10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Res!$C$12:$N$12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Res!$B$13</c:f>
              <c:strCache>
                <c:ptCount val="1"/>
                <c:pt idx="0">
                  <c:v>Atraso + Antecipação</c:v>
                </c:pt>
              </c:strCache>
            </c:strRef>
          </c:tx>
          <c:invertIfNegative val="0"/>
          <c:cat>
            <c:strRef>
              <c:f>Res!$C$10:$N$10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Res!$C$13:$N$13</c:f>
              <c:numCache>
                <c:formatCode>#,##0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Res!$B$14</c:f>
              <c:strCache>
                <c:ptCount val="1"/>
                <c:pt idx="0">
                  <c:v>Falta</c:v>
                </c:pt>
              </c:strCache>
            </c:strRef>
          </c:tx>
          <c:invertIfNegative val="0"/>
          <c:cat>
            <c:strRef>
              <c:f>Res!$C$10:$N$10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Res!$C$14:$N$14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217293952"/>
        <c:axId val="217295488"/>
      </c:barChart>
      <c:catAx>
        <c:axId val="217293952"/>
        <c:scaling>
          <c:orientation val="minMax"/>
        </c:scaling>
        <c:delete val="0"/>
        <c:axPos val="b"/>
        <c:majorTickMark val="out"/>
        <c:minorTickMark val="none"/>
        <c:tickLblPos val="nextTo"/>
        <c:crossAx val="217295488"/>
        <c:crosses val="autoZero"/>
        <c:auto val="1"/>
        <c:lblAlgn val="ctr"/>
        <c:lblOffset val="100"/>
        <c:noMultiLvlLbl val="0"/>
      </c:catAx>
      <c:valAx>
        <c:axId val="21729548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17293952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b"/>
      <c:layout/>
      <c:overlay val="0"/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Res!$B$36</c:f>
              <c:strCache>
                <c:ptCount val="1"/>
                <c:pt idx="0">
                  <c:v>ARTEBRILHO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Res!$C$35:$N$35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Res!$C$36:$N$36</c:f>
              <c:numCache>
                <c:formatCode>[h]:mm:ss;@</c:formatCode>
                <c:ptCount val="12"/>
                <c:pt idx="0">
                  <c:v>0.18086572026773728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Res!$B$37</c:f>
              <c:strCache>
                <c:ptCount val="1"/>
                <c:pt idx="0">
                  <c:v>GARCIA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Res!$C$35:$N$35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Res!$C$37:$N$37</c:f>
              <c:numCache>
                <c:formatCode>[h]:mm:ss;@</c:formatCode>
                <c:ptCount val="12"/>
                <c:pt idx="0">
                  <c:v>5.3344906332566056E-2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Res!$B$38</c:f>
              <c:strCache>
                <c:ptCount val="1"/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Res!$C$35:$N$35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Res!$C$38:$N$38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Res!$B$39</c:f>
              <c:strCache>
                <c:ptCount val="1"/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Res!$C$35:$N$35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Res!$C$39:$N$39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Res!$B$40</c:f>
              <c:strCache>
                <c:ptCount val="1"/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Res!$C$35:$N$35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Res!$C$40:$N$40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217864448"/>
        <c:axId val="217878528"/>
      </c:barChart>
      <c:catAx>
        <c:axId val="217864448"/>
        <c:scaling>
          <c:orientation val="minMax"/>
        </c:scaling>
        <c:delete val="0"/>
        <c:axPos val="b"/>
        <c:majorTickMark val="out"/>
        <c:minorTickMark val="none"/>
        <c:tickLblPos val="nextTo"/>
        <c:crossAx val="217878528"/>
        <c:crosses val="autoZero"/>
        <c:auto val="1"/>
        <c:lblAlgn val="ctr"/>
        <c:lblOffset val="100"/>
        <c:noMultiLvlLbl val="0"/>
      </c:catAx>
      <c:valAx>
        <c:axId val="217878528"/>
        <c:scaling>
          <c:orientation val="minMax"/>
        </c:scaling>
        <c:delete val="1"/>
        <c:axPos val="l"/>
        <c:numFmt formatCode="[h]:mm:ss;@" sourceLinked="1"/>
        <c:majorTickMark val="out"/>
        <c:minorTickMark val="none"/>
        <c:tickLblPos val="nextTo"/>
        <c:crossAx val="217864448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b"/>
      <c:overlay val="0"/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Total mensal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Res!$B$41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Res!$C$35:$N$35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Res!$C$41:$N$41</c:f>
              <c:numCache>
                <c:formatCode>[h]:mm:ss;@</c:formatCode>
                <c:ptCount val="12"/>
                <c:pt idx="0">
                  <c:v>0.23421062660030334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217903488"/>
        <c:axId val="217905024"/>
      </c:barChart>
      <c:catAx>
        <c:axId val="217903488"/>
        <c:scaling>
          <c:orientation val="maxMin"/>
        </c:scaling>
        <c:delete val="0"/>
        <c:axPos val="l"/>
        <c:majorTickMark val="out"/>
        <c:minorTickMark val="none"/>
        <c:tickLblPos val="nextTo"/>
        <c:crossAx val="217905024"/>
        <c:crosses val="autoZero"/>
        <c:auto val="1"/>
        <c:lblAlgn val="ctr"/>
        <c:lblOffset val="100"/>
        <c:noMultiLvlLbl val="0"/>
      </c:catAx>
      <c:valAx>
        <c:axId val="217905024"/>
        <c:scaling>
          <c:orientation val="minMax"/>
        </c:scaling>
        <c:delete val="1"/>
        <c:axPos val="t"/>
        <c:numFmt formatCode="[h]:mm:ss;@" sourceLinked="1"/>
        <c:majorTickMark val="out"/>
        <c:minorTickMark val="none"/>
        <c:tickLblPos val="nextTo"/>
        <c:crossAx val="217903488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Acumulado no ano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Res!$O$35</c:f>
              <c:strCache>
                <c:ptCount val="1"/>
                <c:pt idx="0">
                  <c:v>Total</c:v>
                </c:pt>
              </c:strCache>
            </c:strRef>
          </c:tx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Res!$B$36:$B$40</c:f>
              <c:strCache>
                <c:ptCount val="2"/>
                <c:pt idx="0">
                  <c:v>ARTEBRILHO</c:v>
                </c:pt>
                <c:pt idx="1">
                  <c:v>GARCIA</c:v>
                </c:pt>
              </c:strCache>
            </c:strRef>
          </c:cat>
          <c:val>
            <c:numRef>
              <c:f>Res!$O$36:$O$40</c:f>
              <c:numCache>
                <c:formatCode>[h]:mm:ss;@</c:formatCode>
                <c:ptCount val="5"/>
                <c:pt idx="0">
                  <c:v>0.18086572026773728</c:v>
                </c:pt>
                <c:pt idx="1">
                  <c:v>5.3344906332566056E-2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Res!$B$45</c:f>
              <c:strCache>
                <c:ptCount val="1"/>
                <c:pt idx="0">
                  <c:v>JAIME RAMOS COSTA JUNIOR</c:v>
                </c:pt>
              </c:strCache>
            </c:strRef>
          </c:tx>
          <c:invertIfNegative val="0"/>
          <c:cat>
            <c:strRef>
              <c:f>Res!$C$44:$N$44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Res!$C$45:$N$45</c:f>
              <c:numCache>
                <c:formatCode>#,##0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Res!$B$46</c:f>
              <c:strCache>
                <c:ptCount val="1"/>
                <c:pt idx="0">
                  <c:v>MARCIO MOREIRA SIQUEIRA</c:v>
                </c:pt>
              </c:strCache>
            </c:strRef>
          </c:tx>
          <c:invertIfNegative val="0"/>
          <c:cat>
            <c:strRef>
              <c:f>Res!$C$44:$N$44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Res!$C$46:$N$46</c:f>
              <c:numCache>
                <c:formatCode>#,##0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Res!$B$47</c:f>
              <c:strCache>
                <c:ptCount val="1"/>
                <c:pt idx="0">
                  <c:v>JAQUELINE C. B. MESQUITA</c:v>
                </c:pt>
              </c:strCache>
            </c:strRef>
          </c:tx>
          <c:invertIfNegative val="0"/>
          <c:cat>
            <c:strRef>
              <c:f>Res!$C$44:$N$44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Res!$C$47:$N$47</c:f>
              <c:numCache>
                <c:formatCode>#,##0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Res!$B$48</c:f>
              <c:strCache>
                <c:ptCount val="1"/>
              </c:strCache>
            </c:strRef>
          </c:tx>
          <c:invertIfNegative val="0"/>
          <c:cat>
            <c:strRef>
              <c:f>Res!$C$44:$N$44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Res!$C$48:$N$48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Res!$B$49</c:f>
              <c:strCache>
                <c:ptCount val="1"/>
              </c:strCache>
            </c:strRef>
          </c:tx>
          <c:invertIfNegative val="0"/>
          <c:cat>
            <c:strRef>
              <c:f>Res!$C$44:$N$44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Res!$C$49:$N$49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218449792"/>
        <c:axId val="218451328"/>
      </c:barChart>
      <c:catAx>
        <c:axId val="218449792"/>
        <c:scaling>
          <c:orientation val="minMax"/>
        </c:scaling>
        <c:delete val="0"/>
        <c:axPos val="b"/>
        <c:majorTickMark val="out"/>
        <c:minorTickMark val="none"/>
        <c:tickLblPos val="nextTo"/>
        <c:crossAx val="218451328"/>
        <c:crosses val="autoZero"/>
        <c:auto val="1"/>
        <c:lblAlgn val="ctr"/>
        <c:lblOffset val="100"/>
        <c:noMultiLvlLbl val="0"/>
      </c:catAx>
      <c:valAx>
        <c:axId val="21845132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18449792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b"/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Total mensal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Res!$B$50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Res!$C$44:$N$44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Res!$C$50:$N$50</c:f>
              <c:numCache>
                <c:formatCode>#,##0</c:formatCode>
                <c:ptCount val="12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8484096"/>
        <c:axId val="218489984"/>
      </c:barChart>
      <c:catAx>
        <c:axId val="218484096"/>
        <c:scaling>
          <c:orientation val="maxMin"/>
        </c:scaling>
        <c:delete val="0"/>
        <c:axPos val="l"/>
        <c:majorTickMark val="out"/>
        <c:minorTickMark val="none"/>
        <c:tickLblPos val="nextTo"/>
        <c:crossAx val="218489984"/>
        <c:crosses val="autoZero"/>
        <c:auto val="1"/>
        <c:lblAlgn val="ctr"/>
        <c:lblOffset val="100"/>
        <c:noMultiLvlLbl val="0"/>
      </c:catAx>
      <c:valAx>
        <c:axId val="218489984"/>
        <c:scaling>
          <c:orientation val="minMax"/>
        </c:scaling>
        <c:delete val="1"/>
        <c:axPos val="t"/>
        <c:numFmt formatCode="#,##0" sourceLinked="1"/>
        <c:majorTickMark val="out"/>
        <c:minorTickMark val="none"/>
        <c:tickLblPos val="nextTo"/>
        <c:crossAx val="21848409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Acumulado no ano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Res!$O$44</c:f>
              <c:strCache>
                <c:ptCount val="1"/>
                <c:pt idx="0">
                  <c:v>Total</c:v>
                </c:pt>
              </c:strCache>
            </c:strRef>
          </c:tx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Res!$B$45:$B$49</c:f>
              <c:strCache>
                <c:ptCount val="3"/>
                <c:pt idx="0">
                  <c:v>JAIME RAMOS COSTA JUNIOR</c:v>
                </c:pt>
                <c:pt idx="1">
                  <c:v>MARCIO MOREIRA SIQUEIRA</c:v>
                </c:pt>
                <c:pt idx="2">
                  <c:v>JAQUELINE C. B. MESQUITA</c:v>
                </c:pt>
              </c:strCache>
            </c:strRef>
          </c:cat>
          <c:val>
            <c:numRef>
              <c:f>Res!$O$45:$O$49</c:f>
              <c:numCache>
                <c:formatCode>#,##0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Res!$B$54</c:f>
              <c:strCache>
                <c:ptCount val="1"/>
                <c:pt idx="0">
                  <c:v>JAIME RAMOS COSTA JUNIOR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Res!$C$53:$N$53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Res!$C$54:$N$54</c:f>
              <c:numCache>
                <c:formatCode>[h]:mm:ss;@</c:formatCode>
                <c:ptCount val="12"/>
                <c:pt idx="0">
                  <c:v>0.11111701368045035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Res!$B$55</c:f>
              <c:strCache>
                <c:ptCount val="1"/>
                <c:pt idx="0">
                  <c:v>JAQUELINE C. B. MESQUITA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Res!$C$53:$N$53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Res!$C$55:$N$55</c:f>
              <c:numCache>
                <c:formatCode>[h]:mm:ss;@</c:formatCode>
                <c:ptCount val="12"/>
                <c:pt idx="0">
                  <c:v>6.9748706587286935E-2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Res!$B$56</c:f>
              <c:strCache>
                <c:ptCount val="1"/>
                <c:pt idx="0">
                  <c:v>MARCIO MOREIRA SIQUEIRA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Res!$C$53:$N$53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Res!$C$56:$N$56</c:f>
              <c:numCache>
                <c:formatCode>[h]:mm:ss;@</c:formatCode>
                <c:ptCount val="12"/>
                <c:pt idx="0">
                  <c:v>5.3344906332566056E-2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Res!$B$57</c:f>
              <c:strCache>
                <c:ptCount val="1"/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Res!$C$53:$N$53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Res!$C$57:$N$57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Res!$B$58</c:f>
              <c:strCache>
                <c:ptCount val="1"/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Res!$C$53:$N$53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Res!$C$58:$N$58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218259840"/>
        <c:axId val="218261376"/>
      </c:barChart>
      <c:catAx>
        <c:axId val="218259840"/>
        <c:scaling>
          <c:orientation val="minMax"/>
        </c:scaling>
        <c:delete val="0"/>
        <c:axPos val="b"/>
        <c:majorTickMark val="out"/>
        <c:minorTickMark val="none"/>
        <c:tickLblPos val="nextTo"/>
        <c:crossAx val="218261376"/>
        <c:crosses val="autoZero"/>
        <c:auto val="1"/>
        <c:lblAlgn val="ctr"/>
        <c:lblOffset val="100"/>
        <c:noMultiLvlLbl val="0"/>
      </c:catAx>
      <c:valAx>
        <c:axId val="218261376"/>
        <c:scaling>
          <c:orientation val="minMax"/>
        </c:scaling>
        <c:delete val="1"/>
        <c:axPos val="l"/>
        <c:numFmt formatCode="[h]:mm:ss;@" sourceLinked="1"/>
        <c:majorTickMark val="out"/>
        <c:minorTickMark val="none"/>
        <c:tickLblPos val="nextTo"/>
        <c:crossAx val="218259840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b"/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Total mensal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Res!$B$59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Res!$C$53:$N$53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Res!$C$59:$N$59</c:f>
              <c:numCache>
                <c:formatCode>[h]:mm:ss;@</c:formatCode>
                <c:ptCount val="12"/>
                <c:pt idx="0">
                  <c:v>0.23421062660030334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218499328"/>
        <c:axId val="218505216"/>
      </c:barChart>
      <c:catAx>
        <c:axId val="218499328"/>
        <c:scaling>
          <c:orientation val="maxMin"/>
        </c:scaling>
        <c:delete val="0"/>
        <c:axPos val="l"/>
        <c:majorTickMark val="out"/>
        <c:minorTickMark val="none"/>
        <c:tickLblPos val="nextTo"/>
        <c:crossAx val="218505216"/>
        <c:crosses val="autoZero"/>
        <c:auto val="1"/>
        <c:lblAlgn val="ctr"/>
        <c:lblOffset val="100"/>
        <c:noMultiLvlLbl val="0"/>
      </c:catAx>
      <c:valAx>
        <c:axId val="218505216"/>
        <c:scaling>
          <c:orientation val="minMax"/>
        </c:scaling>
        <c:delete val="1"/>
        <c:axPos val="t"/>
        <c:numFmt formatCode="[h]:mm:ss;@" sourceLinked="1"/>
        <c:majorTickMark val="out"/>
        <c:minorTickMark val="none"/>
        <c:tickLblPos val="nextTo"/>
        <c:crossAx val="218499328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Acumulado no ano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Res!$O$53</c:f>
              <c:strCache>
                <c:ptCount val="1"/>
                <c:pt idx="0">
                  <c:v>Total</c:v>
                </c:pt>
              </c:strCache>
            </c:strRef>
          </c:tx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Res!$B$54:$B$58</c:f>
              <c:strCache>
                <c:ptCount val="3"/>
                <c:pt idx="0">
                  <c:v>JAIME RAMOS COSTA JUNIOR</c:v>
                </c:pt>
                <c:pt idx="1">
                  <c:v>JAQUELINE C. B. MESQUITA</c:v>
                </c:pt>
                <c:pt idx="2">
                  <c:v>MARCIO MOREIRA SIQUEIRA</c:v>
                </c:pt>
              </c:strCache>
            </c:strRef>
          </c:cat>
          <c:val>
            <c:numRef>
              <c:f>Res!$O$54:$O$58</c:f>
              <c:numCache>
                <c:formatCode>[h]:mm:ss;@</c:formatCode>
                <c:ptCount val="5"/>
                <c:pt idx="0">
                  <c:v>0.11111701368045035</c:v>
                </c:pt>
                <c:pt idx="1">
                  <c:v>6.9748706587286935E-2</c:v>
                </c:pt>
                <c:pt idx="2">
                  <c:v>5.3344906332566056E-2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ResInd!$B$11</c:f>
              <c:strCache>
                <c:ptCount val="1"/>
                <c:pt idx="0">
                  <c:v>Antecipação</c:v>
                </c:pt>
              </c:strCache>
            </c:strRef>
          </c:tx>
          <c:invertIfNegative val="0"/>
          <c:cat>
            <c:strRef>
              <c:f>ResInd!$C$10:$N$10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ResInd!$C$11:$N$11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ResInd!$B$12</c:f>
              <c:strCache>
                <c:ptCount val="1"/>
                <c:pt idx="0">
                  <c:v>Atraso</c:v>
                </c:pt>
              </c:strCache>
            </c:strRef>
          </c:tx>
          <c:invertIfNegative val="0"/>
          <c:cat>
            <c:strRef>
              <c:f>ResInd!$C$10:$N$10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ResInd!$C$12:$N$12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ResInd!$B$13</c:f>
              <c:strCache>
                <c:ptCount val="1"/>
                <c:pt idx="0">
                  <c:v>Atraso + Antecipação</c:v>
                </c:pt>
              </c:strCache>
            </c:strRef>
          </c:tx>
          <c:invertIfNegative val="0"/>
          <c:cat>
            <c:strRef>
              <c:f>ResInd!$C$10:$N$10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ResInd!$C$13:$N$13</c:f>
              <c:numCache>
                <c:formatCode>#,##0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ResInd!$B$14</c:f>
              <c:strCache>
                <c:ptCount val="1"/>
                <c:pt idx="0">
                  <c:v>Falta</c:v>
                </c:pt>
              </c:strCache>
            </c:strRef>
          </c:tx>
          <c:invertIfNegative val="0"/>
          <c:cat>
            <c:strRef>
              <c:f>ResInd!$C$10:$N$10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ResInd!$C$14:$N$14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219037696"/>
        <c:axId val="219039232"/>
      </c:barChart>
      <c:catAx>
        <c:axId val="219037696"/>
        <c:scaling>
          <c:orientation val="minMax"/>
        </c:scaling>
        <c:delete val="0"/>
        <c:axPos val="b"/>
        <c:majorTickMark val="out"/>
        <c:minorTickMark val="none"/>
        <c:tickLblPos val="nextTo"/>
        <c:crossAx val="219039232"/>
        <c:crosses val="autoZero"/>
        <c:auto val="1"/>
        <c:lblAlgn val="ctr"/>
        <c:lblOffset val="100"/>
        <c:noMultiLvlLbl val="0"/>
      </c:catAx>
      <c:valAx>
        <c:axId val="21903923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1903769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Total mensal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Res!$B$15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Res!$C$10:$N$10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Res!$C$15:$N$15</c:f>
              <c:numCache>
                <c:formatCode>#,##0</c:formatCode>
                <c:ptCount val="12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217603072"/>
        <c:axId val="217608960"/>
      </c:barChart>
      <c:catAx>
        <c:axId val="217603072"/>
        <c:scaling>
          <c:orientation val="maxMin"/>
        </c:scaling>
        <c:delete val="0"/>
        <c:axPos val="l"/>
        <c:majorTickMark val="out"/>
        <c:minorTickMark val="none"/>
        <c:tickLblPos val="nextTo"/>
        <c:crossAx val="217608960"/>
        <c:crosses val="autoZero"/>
        <c:auto val="1"/>
        <c:lblAlgn val="ctr"/>
        <c:lblOffset val="100"/>
        <c:noMultiLvlLbl val="0"/>
      </c:catAx>
      <c:valAx>
        <c:axId val="217608960"/>
        <c:scaling>
          <c:orientation val="minMax"/>
        </c:scaling>
        <c:delete val="1"/>
        <c:axPos val="t"/>
        <c:numFmt formatCode="#,##0" sourceLinked="1"/>
        <c:majorTickMark val="out"/>
        <c:minorTickMark val="none"/>
        <c:tickLblPos val="nextTo"/>
        <c:crossAx val="217603072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Total mensal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ResInd!$B$15</c:f>
              <c:strCache>
                <c:ptCount val="1"/>
                <c:pt idx="0">
                  <c:v>Total</c:v>
                </c:pt>
              </c:strCache>
            </c:strRef>
          </c:tx>
          <c:marker>
            <c:symbol val="none"/>
          </c:marker>
          <c:cat>
            <c:strRef>
              <c:f>ResInd!$C$10:$N$10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ResInd!$C$15:$N$15</c:f>
              <c:numCache>
                <c:formatCode>#,##0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19076480"/>
        <c:axId val="219078016"/>
      </c:lineChart>
      <c:catAx>
        <c:axId val="219076480"/>
        <c:scaling>
          <c:orientation val="minMax"/>
        </c:scaling>
        <c:delete val="0"/>
        <c:axPos val="b"/>
        <c:majorTickMark val="out"/>
        <c:minorTickMark val="none"/>
        <c:tickLblPos val="nextTo"/>
        <c:crossAx val="219078016"/>
        <c:crosses val="autoZero"/>
        <c:auto val="1"/>
        <c:lblAlgn val="ctr"/>
        <c:lblOffset val="100"/>
        <c:noMultiLvlLbl val="0"/>
      </c:catAx>
      <c:valAx>
        <c:axId val="21907801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19076480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Acumulado no ano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4167766592095454"/>
          <c:y val="0.13670421405657626"/>
          <c:w val="0.42705947054436988"/>
          <c:h val="0.83506379410906972"/>
        </c:manualLayout>
      </c:layout>
      <c:doughnutChart>
        <c:varyColors val="1"/>
        <c:ser>
          <c:idx val="0"/>
          <c:order val="0"/>
          <c:tx>
            <c:strRef>
              <c:f>ResInd!$O$10</c:f>
              <c:strCache>
                <c:ptCount val="1"/>
                <c:pt idx="0">
                  <c:v>Total</c:v>
                </c:pt>
              </c:strCache>
            </c:strRef>
          </c:tx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ResInd!$B$11:$B$14</c:f>
              <c:strCache>
                <c:ptCount val="4"/>
                <c:pt idx="0">
                  <c:v>Antecipação</c:v>
                </c:pt>
                <c:pt idx="1">
                  <c:v>Atraso</c:v>
                </c:pt>
                <c:pt idx="2">
                  <c:v>Atraso + Antecipação</c:v>
                </c:pt>
                <c:pt idx="3">
                  <c:v>Falta</c:v>
                </c:pt>
              </c:strCache>
            </c:strRef>
          </c:cat>
          <c:val>
            <c:numRef>
              <c:f>ResInd!$O$11:$O$14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</c:plotArea>
    <c:legend>
      <c:legendPos val="r"/>
      <c:layout/>
      <c:overlay val="0"/>
      <c:txPr>
        <a:bodyPr/>
        <a:lstStyle/>
        <a:p>
          <a:pPr>
            <a:defRPr sz="10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ResInd!$B$48</c:f>
              <c:strCache>
                <c:ptCount val="1"/>
                <c:pt idx="0">
                  <c:v>Antecipação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ResInd!$C$47:$N$47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ResInd!$C$48:$N$48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ResInd!$B$49</c:f>
              <c:strCache>
                <c:ptCount val="1"/>
                <c:pt idx="0">
                  <c:v>Atraso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ResInd!$C$47:$N$47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ResInd!$C$49:$N$49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ResInd!$B$50</c:f>
              <c:strCache>
                <c:ptCount val="1"/>
                <c:pt idx="0">
                  <c:v>Atraso + Antecipação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ResInd!$C$47:$N$47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ResInd!$C$50:$N$50</c:f>
              <c:numCache>
                <c:formatCode>[h]:mm:ss;@</c:formatCode>
                <c:ptCount val="12"/>
                <c:pt idx="0">
                  <c:v>0.11111701368045035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ResInd!$B$51</c:f>
              <c:strCache>
                <c:ptCount val="1"/>
                <c:pt idx="0">
                  <c:v>Falta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ResInd!$C$47:$N$47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ResInd!$C$51:$N$51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218822528"/>
        <c:axId val="218824064"/>
      </c:barChart>
      <c:catAx>
        <c:axId val="218822528"/>
        <c:scaling>
          <c:orientation val="minMax"/>
        </c:scaling>
        <c:delete val="0"/>
        <c:axPos val="b"/>
        <c:majorTickMark val="out"/>
        <c:minorTickMark val="none"/>
        <c:tickLblPos val="nextTo"/>
        <c:crossAx val="218824064"/>
        <c:crosses val="autoZero"/>
        <c:auto val="1"/>
        <c:lblAlgn val="ctr"/>
        <c:lblOffset val="100"/>
        <c:noMultiLvlLbl val="0"/>
      </c:catAx>
      <c:valAx>
        <c:axId val="218824064"/>
        <c:scaling>
          <c:orientation val="minMax"/>
        </c:scaling>
        <c:delete val="1"/>
        <c:axPos val="l"/>
        <c:numFmt formatCode="[h]:mm:ss;@" sourceLinked="1"/>
        <c:majorTickMark val="out"/>
        <c:minorTickMark val="none"/>
        <c:tickLblPos val="nextTo"/>
        <c:crossAx val="218822528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b"/>
      <c:overlay val="0"/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Total mensal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ResInd!$B$52</c:f>
              <c:strCache>
                <c:ptCount val="1"/>
                <c:pt idx="0">
                  <c:v>Total</c:v>
                </c:pt>
              </c:strCache>
            </c:strRef>
          </c:tx>
          <c:marker>
            <c:symbol val="none"/>
          </c:marker>
          <c:dLbls>
            <c:txPr>
              <a:bodyPr rot="-2760000"/>
              <a:lstStyle/>
              <a:p>
                <a:pPr>
                  <a:defRPr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ResInd!$C$47:$N$47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ResInd!$C$52:$N$52</c:f>
              <c:numCache>
                <c:formatCode>[h]:mm:ss;@</c:formatCode>
                <c:ptCount val="12"/>
                <c:pt idx="0">
                  <c:v>0.11111701368045035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18925312"/>
        <c:axId val="218928256"/>
      </c:lineChart>
      <c:catAx>
        <c:axId val="218925312"/>
        <c:scaling>
          <c:orientation val="minMax"/>
        </c:scaling>
        <c:delete val="0"/>
        <c:axPos val="b"/>
        <c:majorTickMark val="out"/>
        <c:minorTickMark val="none"/>
        <c:tickLblPos val="nextTo"/>
        <c:crossAx val="218928256"/>
        <c:crosses val="autoZero"/>
        <c:auto val="1"/>
        <c:lblAlgn val="ctr"/>
        <c:lblOffset val="100"/>
        <c:noMultiLvlLbl val="0"/>
      </c:catAx>
      <c:valAx>
        <c:axId val="218928256"/>
        <c:scaling>
          <c:orientation val="minMax"/>
        </c:scaling>
        <c:delete val="1"/>
        <c:axPos val="l"/>
        <c:numFmt formatCode="[h]:mm:ss;@" sourceLinked="1"/>
        <c:majorTickMark val="out"/>
        <c:minorTickMark val="none"/>
        <c:tickLblPos val="nextTo"/>
        <c:crossAx val="218925312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Acumulado no ano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457475764354962"/>
          <c:y val="0.12744495479731699"/>
          <c:w val="0.43416237882177477"/>
          <c:h val="0.84895268299795856"/>
        </c:manualLayout>
      </c:layout>
      <c:doughnutChart>
        <c:varyColors val="1"/>
        <c:ser>
          <c:idx val="0"/>
          <c:order val="0"/>
          <c:tx>
            <c:strRef>
              <c:f>ResInd!$O$47</c:f>
              <c:strCache>
                <c:ptCount val="1"/>
                <c:pt idx="0">
                  <c:v>Total</c:v>
                </c:pt>
              </c:strCache>
            </c:strRef>
          </c:tx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ResInd!$B$48:$B$51</c:f>
              <c:strCache>
                <c:ptCount val="4"/>
                <c:pt idx="0">
                  <c:v>Antecipação</c:v>
                </c:pt>
                <c:pt idx="1">
                  <c:v>Atraso</c:v>
                </c:pt>
                <c:pt idx="2">
                  <c:v>Atraso + Antecipação</c:v>
                </c:pt>
                <c:pt idx="3">
                  <c:v>Falta</c:v>
                </c:pt>
              </c:strCache>
            </c:strRef>
          </c:cat>
          <c:val>
            <c:numRef>
              <c:f>ResInd!$O$48:$O$51</c:f>
              <c:numCache>
                <c:formatCode>[h]:mm:ss;@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0.11111701368045035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</c:plotArea>
    <c:legend>
      <c:legendPos val="r"/>
      <c:overlay val="0"/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Res!$B$11</c:f>
              <c:strCache>
                <c:ptCount val="1"/>
                <c:pt idx="0">
                  <c:v>Antecipação</c:v>
                </c:pt>
              </c:strCache>
            </c:strRef>
          </c:tx>
          <c:invertIfNegative val="0"/>
          <c:cat>
            <c:strRef>
              <c:f>Res!$C$10:$N$10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Res!$C$11:$N$11</c:f>
              <c:numCache>
                <c:formatCode>#,##0</c:formatCode>
                <c:ptCount val="1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Res!$B$12</c:f>
              <c:strCache>
                <c:ptCount val="1"/>
                <c:pt idx="0">
                  <c:v>Atraso</c:v>
                </c:pt>
              </c:strCache>
            </c:strRef>
          </c:tx>
          <c:invertIfNegative val="0"/>
          <c:cat>
            <c:strRef>
              <c:f>Res!$C$10:$N$10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Res!$C$12:$N$12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Res!$B$13</c:f>
              <c:strCache>
                <c:ptCount val="1"/>
                <c:pt idx="0">
                  <c:v>Atraso + Antecipação</c:v>
                </c:pt>
              </c:strCache>
            </c:strRef>
          </c:tx>
          <c:invertIfNegative val="0"/>
          <c:cat>
            <c:strRef>
              <c:f>Res!$C$10:$N$10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Res!$C$13:$N$13</c:f>
              <c:numCache>
                <c:formatCode>#,##0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Res!$B$14</c:f>
              <c:strCache>
                <c:ptCount val="1"/>
                <c:pt idx="0">
                  <c:v>Falta</c:v>
                </c:pt>
              </c:strCache>
            </c:strRef>
          </c:tx>
          <c:invertIfNegative val="0"/>
          <c:cat>
            <c:strRef>
              <c:f>Res!$C$10:$N$10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Res!$C$14:$N$14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216059904"/>
        <c:axId val="216061440"/>
      </c:barChart>
      <c:catAx>
        <c:axId val="216059904"/>
        <c:scaling>
          <c:orientation val="minMax"/>
        </c:scaling>
        <c:delete val="0"/>
        <c:axPos val="b"/>
        <c:majorTickMark val="out"/>
        <c:minorTickMark val="none"/>
        <c:tickLblPos val="nextTo"/>
        <c:crossAx val="216061440"/>
        <c:crosses val="autoZero"/>
        <c:auto val="1"/>
        <c:lblAlgn val="ctr"/>
        <c:lblOffset val="100"/>
        <c:noMultiLvlLbl val="0"/>
      </c:catAx>
      <c:valAx>
        <c:axId val="21606144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16059904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b"/>
      <c:overlay val="0"/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Total mensal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Res!$B$15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Res!$C$10:$N$10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Res!$C$15:$N$15</c:f>
              <c:numCache>
                <c:formatCode>#,##0</c:formatCode>
                <c:ptCount val="12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219355008"/>
        <c:axId val="219356544"/>
      </c:barChart>
      <c:catAx>
        <c:axId val="219355008"/>
        <c:scaling>
          <c:orientation val="maxMin"/>
        </c:scaling>
        <c:delete val="0"/>
        <c:axPos val="l"/>
        <c:majorTickMark val="out"/>
        <c:minorTickMark val="none"/>
        <c:tickLblPos val="nextTo"/>
        <c:crossAx val="219356544"/>
        <c:crosses val="autoZero"/>
        <c:auto val="1"/>
        <c:lblAlgn val="ctr"/>
        <c:lblOffset val="100"/>
        <c:noMultiLvlLbl val="0"/>
      </c:catAx>
      <c:valAx>
        <c:axId val="219356544"/>
        <c:scaling>
          <c:orientation val="minMax"/>
        </c:scaling>
        <c:delete val="1"/>
        <c:axPos val="t"/>
        <c:numFmt formatCode="#,##0" sourceLinked="1"/>
        <c:majorTickMark val="out"/>
        <c:minorTickMark val="none"/>
        <c:tickLblPos val="nextTo"/>
        <c:crossAx val="219355008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Acumulado no ano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Res!$O$10</c:f>
              <c:strCache>
                <c:ptCount val="1"/>
                <c:pt idx="0">
                  <c:v>Total</c:v>
                </c:pt>
              </c:strCache>
            </c:strRef>
          </c:tx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Res!$B$11:$B$14</c:f>
              <c:strCache>
                <c:ptCount val="4"/>
                <c:pt idx="0">
                  <c:v>Antecipação</c:v>
                </c:pt>
                <c:pt idx="1">
                  <c:v>Atraso</c:v>
                </c:pt>
                <c:pt idx="2">
                  <c:v>Atraso + Antecipação</c:v>
                </c:pt>
                <c:pt idx="3">
                  <c:v>Falta</c:v>
                </c:pt>
              </c:strCache>
            </c:strRef>
          </c:cat>
          <c:val>
            <c:numRef>
              <c:f>Res!$O$11:$O$14</c:f>
              <c:numCache>
                <c:formatCode>#,##0</c:formatCode>
                <c:ptCount val="4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Res!$B$19</c:f>
              <c:strCache>
                <c:ptCount val="1"/>
                <c:pt idx="0">
                  <c:v>Antecipação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Res!$C$18:$N$18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Res!$C$19:$N$19</c:f>
              <c:numCache>
                <c:formatCode>[h]:mm:ss;@</c:formatCode>
                <c:ptCount val="12"/>
                <c:pt idx="0">
                  <c:v>0.12309361291985299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Res!$B$20</c:f>
              <c:strCache>
                <c:ptCount val="1"/>
                <c:pt idx="0">
                  <c:v>Atraso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Res!$C$18:$N$18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Res!$C$20:$N$20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Res!$B$21</c:f>
              <c:strCache>
                <c:ptCount val="1"/>
                <c:pt idx="0">
                  <c:v>Atraso + Antecipação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Res!$C$18:$N$18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Res!$C$21:$N$21</c:f>
              <c:numCache>
                <c:formatCode>[h]:mm:ss;@</c:formatCode>
                <c:ptCount val="12"/>
                <c:pt idx="0">
                  <c:v>0.11111701368045035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Res!$B$22</c:f>
              <c:strCache>
                <c:ptCount val="1"/>
                <c:pt idx="0">
                  <c:v>Falta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Res!$C$18:$N$18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Res!$C$22:$N$22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221202688"/>
        <c:axId val="221208576"/>
      </c:barChart>
      <c:catAx>
        <c:axId val="221202688"/>
        <c:scaling>
          <c:orientation val="minMax"/>
        </c:scaling>
        <c:delete val="0"/>
        <c:axPos val="b"/>
        <c:majorTickMark val="out"/>
        <c:minorTickMark val="none"/>
        <c:tickLblPos val="nextTo"/>
        <c:crossAx val="221208576"/>
        <c:crosses val="autoZero"/>
        <c:auto val="1"/>
        <c:lblAlgn val="ctr"/>
        <c:lblOffset val="100"/>
        <c:noMultiLvlLbl val="0"/>
      </c:catAx>
      <c:valAx>
        <c:axId val="221208576"/>
        <c:scaling>
          <c:orientation val="minMax"/>
        </c:scaling>
        <c:delete val="1"/>
        <c:axPos val="l"/>
        <c:numFmt formatCode="[h]:mm:ss;@" sourceLinked="1"/>
        <c:majorTickMark val="out"/>
        <c:minorTickMark val="none"/>
        <c:tickLblPos val="nextTo"/>
        <c:crossAx val="221202688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b"/>
      <c:overlay val="0"/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Total mensal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Res!$B$23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Res!$C$18:$N$18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Res!$C$23:$N$23</c:f>
              <c:numCache>
                <c:formatCode>[h]:mm:ss;@</c:formatCode>
                <c:ptCount val="12"/>
                <c:pt idx="0">
                  <c:v>0.23421062660030334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221237632"/>
        <c:axId val="221239168"/>
      </c:barChart>
      <c:catAx>
        <c:axId val="221237632"/>
        <c:scaling>
          <c:orientation val="maxMin"/>
        </c:scaling>
        <c:delete val="0"/>
        <c:axPos val="l"/>
        <c:majorTickMark val="out"/>
        <c:minorTickMark val="none"/>
        <c:tickLblPos val="nextTo"/>
        <c:crossAx val="221239168"/>
        <c:crosses val="autoZero"/>
        <c:auto val="1"/>
        <c:lblAlgn val="ctr"/>
        <c:lblOffset val="100"/>
        <c:noMultiLvlLbl val="0"/>
      </c:catAx>
      <c:valAx>
        <c:axId val="221239168"/>
        <c:scaling>
          <c:orientation val="minMax"/>
        </c:scaling>
        <c:delete val="1"/>
        <c:axPos val="t"/>
        <c:numFmt formatCode="[h]:mm:ss;@" sourceLinked="1"/>
        <c:majorTickMark val="out"/>
        <c:minorTickMark val="none"/>
        <c:tickLblPos val="nextTo"/>
        <c:crossAx val="221237632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Acumulado no ano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Res!$O$10</c:f>
              <c:strCache>
                <c:ptCount val="1"/>
                <c:pt idx="0">
                  <c:v>Total</c:v>
                </c:pt>
              </c:strCache>
            </c:strRef>
          </c:tx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Res!$B$11:$B$14</c:f>
              <c:strCache>
                <c:ptCount val="4"/>
                <c:pt idx="0">
                  <c:v>Antecipação</c:v>
                </c:pt>
                <c:pt idx="1">
                  <c:v>Atraso</c:v>
                </c:pt>
                <c:pt idx="2">
                  <c:v>Atraso + Antecipação</c:v>
                </c:pt>
                <c:pt idx="3">
                  <c:v>Falta</c:v>
                </c:pt>
              </c:strCache>
            </c:strRef>
          </c:cat>
          <c:val>
            <c:numRef>
              <c:f>Res!$O$11:$O$14</c:f>
              <c:numCache>
                <c:formatCode>#,##0</c:formatCode>
                <c:ptCount val="4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Acumulado no ano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Res!$O$18</c:f>
              <c:strCache>
                <c:ptCount val="1"/>
                <c:pt idx="0">
                  <c:v>Total</c:v>
                </c:pt>
              </c:strCache>
            </c:strRef>
          </c:tx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Res!$B$19:$B$22</c:f>
              <c:strCache>
                <c:ptCount val="4"/>
                <c:pt idx="0">
                  <c:v>Antecipação</c:v>
                </c:pt>
                <c:pt idx="1">
                  <c:v>Atraso</c:v>
                </c:pt>
                <c:pt idx="2">
                  <c:v>Atraso + Antecipação</c:v>
                </c:pt>
                <c:pt idx="3">
                  <c:v>Falta</c:v>
                </c:pt>
              </c:strCache>
            </c:strRef>
          </c:cat>
          <c:val>
            <c:numRef>
              <c:f>Res!$O$19:$O$22</c:f>
              <c:numCache>
                <c:formatCode>[h]:mm:ss;@</c:formatCode>
                <c:ptCount val="4"/>
                <c:pt idx="0">
                  <c:v>0.12309361291985299</c:v>
                </c:pt>
                <c:pt idx="1">
                  <c:v>0</c:v>
                </c:pt>
                <c:pt idx="2">
                  <c:v>0.11111701368045035</c:v>
                </c:pt>
                <c:pt idx="3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Res!$B$27</c:f>
              <c:strCache>
                <c:ptCount val="1"/>
                <c:pt idx="0">
                  <c:v>ARTEBRILHO</c:v>
                </c:pt>
              </c:strCache>
            </c:strRef>
          </c:tx>
          <c:invertIfNegative val="0"/>
          <c:cat>
            <c:strRef>
              <c:f>Res!$C$26:$N$26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Res!$C$27:$N$27</c:f>
              <c:numCache>
                <c:formatCode>#,##0</c:formatCode>
                <c:ptCount val="1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Res!$B$28</c:f>
              <c:strCache>
                <c:ptCount val="1"/>
                <c:pt idx="0">
                  <c:v>GARCIA</c:v>
                </c:pt>
              </c:strCache>
            </c:strRef>
          </c:tx>
          <c:invertIfNegative val="0"/>
          <c:cat>
            <c:strRef>
              <c:f>Res!$C$26:$N$26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Res!$C$28:$N$28</c:f>
              <c:numCache>
                <c:formatCode>#,##0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Res!$B$29</c:f>
              <c:strCache>
                <c:ptCount val="1"/>
              </c:strCache>
            </c:strRef>
          </c:tx>
          <c:invertIfNegative val="0"/>
          <c:cat>
            <c:strRef>
              <c:f>Res!$C$26:$N$26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Res!$C$29:$N$29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Res!$B$30</c:f>
              <c:strCache>
                <c:ptCount val="1"/>
              </c:strCache>
            </c:strRef>
          </c:tx>
          <c:invertIfNegative val="0"/>
          <c:cat>
            <c:strRef>
              <c:f>Res!$C$26:$N$26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Res!$C$30:$N$30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Res!$B$31</c:f>
              <c:strCache>
                <c:ptCount val="1"/>
              </c:strCache>
            </c:strRef>
          </c:tx>
          <c:invertIfNegative val="0"/>
          <c:cat>
            <c:strRef>
              <c:f>Res!$C$26:$N$26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Res!$C$31:$N$31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221312512"/>
        <c:axId val="221314048"/>
      </c:barChart>
      <c:catAx>
        <c:axId val="221312512"/>
        <c:scaling>
          <c:orientation val="minMax"/>
        </c:scaling>
        <c:delete val="0"/>
        <c:axPos val="b"/>
        <c:majorTickMark val="out"/>
        <c:minorTickMark val="none"/>
        <c:tickLblPos val="nextTo"/>
        <c:crossAx val="221314048"/>
        <c:crosses val="autoZero"/>
        <c:auto val="1"/>
        <c:lblAlgn val="ctr"/>
        <c:lblOffset val="100"/>
        <c:noMultiLvlLbl val="0"/>
      </c:catAx>
      <c:valAx>
        <c:axId val="22131404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21312512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b"/>
      <c:overlay val="0"/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Total mensal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Res!$B$32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Res!$C$26:$N$26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Res!$C$32:$N$32</c:f>
              <c:numCache>
                <c:formatCode>#,##0</c:formatCode>
                <c:ptCount val="12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221015424"/>
        <c:axId val="221033600"/>
      </c:barChart>
      <c:catAx>
        <c:axId val="221015424"/>
        <c:scaling>
          <c:orientation val="maxMin"/>
        </c:scaling>
        <c:delete val="0"/>
        <c:axPos val="l"/>
        <c:majorTickMark val="out"/>
        <c:minorTickMark val="none"/>
        <c:tickLblPos val="nextTo"/>
        <c:crossAx val="221033600"/>
        <c:crosses val="autoZero"/>
        <c:auto val="1"/>
        <c:lblAlgn val="ctr"/>
        <c:lblOffset val="100"/>
        <c:noMultiLvlLbl val="0"/>
      </c:catAx>
      <c:valAx>
        <c:axId val="221033600"/>
        <c:scaling>
          <c:orientation val="minMax"/>
        </c:scaling>
        <c:delete val="1"/>
        <c:axPos val="t"/>
        <c:numFmt formatCode="#,##0" sourceLinked="1"/>
        <c:majorTickMark val="out"/>
        <c:minorTickMark val="none"/>
        <c:tickLblPos val="nextTo"/>
        <c:crossAx val="221015424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Acumulado no ano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Res!$O$26</c:f>
              <c:strCache>
                <c:ptCount val="1"/>
                <c:pt idx="0">
                  <c:v>Total</c:v>
                </c:pt>
              </c:strCache>
            </c:strRef>
          </c:tx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Res!$B$27:$B$31</c:f>
              <c:strCache>
                <c:ptCount val="2"/>
                <c:pt idx="0">
                  <c:v>ARTEBRILHO</c:v>
                </c:pt>
                <c:pt idx="1">
                  <c:v>GARCIA</c:v>
                </c:pt>
              </c:strCache>
            </c:strRef>
          </c:cat>
          <c:val>
            <c:numRef>
              <c:f>Res!$O$27:$O$31</c:f>
              <c:numCache>
                <c:formatCode>#,##0</c:formatCode>
                <c:ptCount val="5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Res!$B$36</c:f>
              <c:strCache>
                <c:ptCount val="1"/>
                <c:pt idx="0">
                  <c:v>ARTEBRILHO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Res!$C$35:$N$35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Res!$C$36:$N$36</c:f>
              <c:numCache>
                <c:formatCode>[h]:mm:ss;@</c:formatCode>
                <c:ptCount val="12"/>
                <c:pt idx="0">
                  <c:v>0.18086572026773728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Res!$B$37</c:f>
              <c:strCache>
                <c:ptCount val="1"/>
                <c:pt idx="0">
                  <c:v>GARCIA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Res!$C$35:$N$35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Res!$C$37:$N$37</c:f>
              <c:numCache>
                <c:formatCode>[h]:mm:ss;@</c:formatCode>
                <c:ptCount val="12"/>
                <c:pt idx="0">
                  <c:v>5.3344906332566056E-2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Res!$B$38</c:f>
              <c:strCache>
                <c:ptCount val="1"/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Res!$C$35:$N$35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Res!$C$38:$N$38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Res!$B$39</c:f>
              <c:strCache>
                <c:ptCount val="1"/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Res!$C$35:$N$35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Res!$C$39:$N$39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Res!$B$40</c:f>
              <c:strCache>
                <c:ptCount val="1"/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Res!$C$35:$N$35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Res!$C$40:$N$40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221131520"/>
        <c:axId val="221133056"/>
      </c:barChart>
      <c:catAx>
        <c:axId val="221131520"/>
        <c:scaling>
          <c:orientation val="minMax"/>
        </c:scaling>
        <c:delete val="0"/>
        <c:axPos val="b"/>
        <c:majorTickMark val="out"/>
        <c:minorTickMark val="none"/>
        <c:tickLblPos val="nextTo"/>
        <c:crossAx val="221133056"/>
        <c:crosses val="autoZero"/>
        <c:auto val="1"/>
        <c:lblAlgn val="ctr"/>
        <c:lblOffset val="100"/>
        <c:noMultiLvlLbl val="0"/>
      </c:catAx>
      <c:valAx>
        <c:axId val="221133056"/>
        <c:scaling>
          <c:orientation val="minMax"/>
        </c:scaling>
        <c:delete val="1"/>
        <c:axPos val="l"/>
        <c:numFmt formatCode="[h]:mm:ss;@" sourceLinked="1"/>
        <c:majorTickMark val="out"/>
        <c:minorTickMark val="none"/>
        <c:tickLblPos val="nextTo"/>
        <c:crossAx val="221131520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b"/>
      <c:overlay val="0"/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Total mensal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Res!$B$41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Res!$C$35:$N$35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Res!$C$41:$N$41</c:f>
              <c:numCache>
                <c:formatCode>[h]:mm:ss;@</c:formatCode>
                <c:ptCount val="12"/>
                <c:pt idx="0">
                  <c:v>0.23421062660030334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221145728"/>
        <c:axId val="221176192"/>
      </c:barChart>
      <c:catAx>
        <c:axId val="221145728"/>
        <c:scaling>
          <c:orientation val="maxMin"/>
        </c:scaling>
        <c:delete val="0"/>
        <c:axPos val="l"/>
        <c:majorTickMark val="out"/>
        <c:minorTickMark val="none"/>
        <c:tickLblPos val="nextTo"/>
        <c:crossAx val="221176192"/>
        <c:crosses val="autoZero"/>
        <c:auto val="1"/>
        <c:lblAlgn val="ctr"/>
        <c:lblOffset val="100"/>
        <c:noMultiLvlLbl val="0"/>
      </c:catAx>
      <c:valAx>
        <c:axId val="221176192"/>
        <c:scaling>
          <c:orientation val="minMax"/>
        </c:scaling>
        <c:delete val="1"/>
        <c:axPos val="t"/>
        <c:numFmt formatCode="[h]:mm:ss;@" sourceLinked="1"/>
        <c:majorTickMark val="out"/>
        <c:minorTickMark val="none"/>
        <c:tickLblPos val="nextTo"/>
        <c:crossAx val="221145728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Acumulado no ano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Res!$O$35</c:f>
              <c:strCache>
                <c:ptCount val="1"/>
                <c:pt idx="0">
                  <c:v>Total</c:v>
                </c:pt>
              </c:strCache>
            </c:strRef>
          </c:tx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Res!$B$36:$B$40</c:f>
              <c:strCache>
                <c:ptCount val="2"/>
                <c:pt idx="0">
                  <c:v>ARTEBRILHO</c:v>
                </c:pt>
                <c:pt idx="1">
                  <c:v>GARCIA</c:v>
                </c:pt>
              </c:strCache>
            </c:strRef>
          </c:cat>
          <c:val>
            <c:numRef>
              <c:f>Res!$O$36:$O$40</c:f>
              <c:numCache>
                <c:formatCode>[h]:mm:ss;@</c:formatCode>
                <c:ptCount val="5"/>
                <c:pt idx="0">
                  <c:v>0.18086572026773728</c:v>
                </c:pt>
                <c:pt idx="1">
                  <c:v>5.3344906332566056E-2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Res!$B$45</c:f>
              <c:strCache>
                <c:ptCount val="1"/>
                <c:pt idx="0">
                  <c:v>JAIME RAMOS COSTA JUNIOR</c:v>
                </c:pt>
              </c:strCache>
            </c:strRef>
          </c:tx>
          <c:invertIfNegative val="0"/>
          <c:cat>
            <c:strRef>
              <c:f>Res!$C$44:$N$44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Res!$C$45:$N$45</c:f>
              <c:numCache>
                <c:formatCode>#,##0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Res!$B$46</c:f>
              <c:strCache>
                <c:ptCount val="1"/>
                <c:pt idx="0">
                  <c:v>MARCIO MOREIRA SIQUEIRA</c:v>
                </c:pt>
              </c:strCache>
            </c:strRef>
          </c:tx>
          <c:invertIfNegative val="0"/>
          <c:cat>
            <c:strRef>
              <c:f>Res!$C$44:$N$44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Res!$C$46:$N$46</c:f>
              <c:numCache>
                <c:formatCode>#,##0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Res!$B$47</c:f>
              <c:strCache>
                <c:ptCount val="1"/>
                <c:pt idx="0">
                  <c:v>JAQUELINE C. B. MESQUITA</c:v>
                </c:pt>
              </c:strCache>
            </c:strRef>
          </c:tx>
          <c:invertIfNegative val="0"/>
          <c:cat>
            <c:strRef>
              <c:f>Res!$C$44:$N$44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Res!$C$47:$N$47</c:f>
              <c:numCache>
                <c:formatCode>#,##0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Res!$B$48</c:f>
              <c:strCache>
                <c:ptCount val="1"/>
              </c:strCache>
            </c:strRef>
          </c:tx>
          <c:invertIfNegative val="0"/>
          <c:cat>
            <c:strRef>
              <c:f>Res!$C$44:$N$44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Res!$C$48:$N$48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Res!$B$49</c:f>
              <c:strCache>
                <c:ptCount val="1"/>
              </c:strCache>
            </c:strRef>
          </c:tx>
          <c:invertIfNegative val="0"/>
          <c:cat>
            <c:strRef>
              <c:f>Res!$C$44:$N$44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Res!$C$49:$N$49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221700480"/>
        <c:axId val="221702016"/>
      </c:barChart>
      <c:catAx>
        <c:axId val="221700480"/>
        <c:scaling>
          <c:orientation val="minMax"/>
        </c:scaling>
        <c:delete val="0"/>
        <c:axPos val="b"/>
        <c:majorTickMark val="out"/>
        <c:minorTickMark val="none"/>
        <c:tickLblPos val="nextTo"/>
        <c:crossAx val="221702016"/>
        <c:crosses val="autoZero"/>
        <c:auto val="1"/>
        <c:lblAlgn val="ctr"/>
        <c:lblOffset val="100"/>
        <c:noMultiLvlLbl val="0"/>
      </c:catAx>
      <c:valAx>
        <c:axId val="22170201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21700480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b"/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Total mensal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Res!$B$50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Res!$C$44:$N$44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Res!$C$50:$N$50</c:f>
              <c:numCache>
                <c:formatCode>#,##0</c:formatCode>
                <c:ptCount val="12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21722496"/>
        <c:axId val="221724032"/>
      </c:barChart>
      <c:catAx>
        <c:axId val="221722496"/>
        <c:scaling>
          <c:orientation val="maxMin"/>
        </c:scaling>
        <c:delete val="0"/>
        <c:axPos val="l"/>
        <c:majorTickMark val="out"/>
        <c:minorTickMark val="none"/>
        <c:tickLblPos val="nextTo"/>
        <c:crossAx val="221724032"/>
        <c:crosses val="autoZero"/>
        <c:auto val="1"/>
        <c:lblAlgn val="ctr"/>
        <c:lblOffset val="100"/>
        <c:noMultiLvlLbl val="0"/>
      </c:catAx>
      <c:valAx>
        <c:axId val="221724032"/>
        <c:scaling>
          <c:orientation val="minMax"/>
        </c:scaling>
        <c:delete val="1"/>
        <c:axPos val="t"/>
        <c:numFmt formatCode="#,##0" sourceLinked="1"/>
        <c:majorTickMark val="out"/>
        <c:minorTickMark val="none"/>
        <c:tickLblPos val="nextTo"/>
        <c:crossAx val="22172249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Acumulado no ano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Res!$O$44</c:f>
              <c:strCache>
                <c:ptCount val="1"/>
                <c:pt idx="0">
                  <c:v>Total</c:v>
                </c:pt>
              </c:strCache>
            </c:strRef>
          </c:tx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Res!$B$45:$B$49</c:f>
              <c:strCache>
                <c:ptCount val="3"/>
                <c:pt idx="0">
                  <c:v>JAIME RAMOS COSTA JUNIOR</c:v>
                </c:pt>
                <c:pt idx="1">
                  <c:v>MARCIO MOREIRA SIQUEIRA</c:v>
                </c:pt>
                <c:pt idx="2">
                  <c:v>JAQUELINE C. B. MESQUITA</c:v>
                </c:pt>
              </c:strCache>
            </c:strRef>
          </c:cat>
          <c:val>
            <c:numRef>
              <c:f>Res!$O$45:$O$49</c:f>
              <c:numCache>
                <c:formatCode>#,##0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Res!$B$19</c:f>
              <c:strCache>
                <c:ptCount val="1"/>
                <c:pt idx="0">
                  <c:v>Antecipação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Res!$C$18:$N$18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Res!$C$19:$N$19</c:f>
              <c:numCache>
                <c:formatCode>[h]:mm:ss;@</c:formatCode>
                <c:ptCount val="12"/>
                <c:pt idx="0">
                  <c:v>0.12309361291985299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Res!$B$20</c:f>
              <c:strCache>
                <c:ptCount val="1"/>
                <c:pt idx="0">
                  <c:v>Atraso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Res!$C$18:$N$18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Res!$C$20:$N$20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Res!$B$21</c:f>
              <c:strCache>
                <c:ptCount val="1"/>
                <c:pt idx="0">
                  <c:v>Atraso + Antecipação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Res!$C$18:$N$18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Res!$C$21:$N$21</c:f>
              <c:numCache>
                <c:formatCode>[h]:mm:ss;@</c:formatCode>
                <c:ptCount val="12"/>
                <c:pt idx="0">
                  <c:v>0.11111701368045035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Res!$B$22</c:f>
              <c:strCache>
                <c:ptCount val="1"/>
                <c:pt idx="0">
                  <c:v>Falta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Res!$C$18:$N$18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Res!$C$22:$N$22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217943040"/>
        <c:axId val="217953024"/>
      </c:barChart>
      <c:catAx>
        <c:axId val="217943040"/>
        <c:scaling>
          <c:orientation val="minMax"/>
        </c:scaling>
        <c:delete val="0"/>
        <c:axPos val="b"/>
        <c:majorTickMark val="out"/>
        <c:minorTickMark val="none"/>
        <c:tickLblPos val="nextTo"/>
        <c:crossAx val="217953024"/>
        <c:crosses val="autoZero"/>
        <c:auto val="1"/>
        <c:lblAlgn val="ctr"/>
        <c:lblOffset val="100"/>
        <c:noMultiLvlLbl val="0"/>
      </c:catAx>
      <c:valAx>
        <c:axId val="217953024"/>
        <c:scaling>
          <c:orientation val="minMax"/>
        </c:scaling>
        <c:delete val="1"/>
        <c:axPos val="l"/>
        <c:numFmt formatCode="[h]:mm:ss;@" sourceLinked="1"/>
        <c:majorTickMark val="out"/>
        <c:minorTickMark val="none"/>
        <c:tickLblPos val="nextTo"/>
        <c:crossAx val="217943040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b"/>
      <c:overlay val="0"/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Res!$B$54</c:f>
              <c:strCache>
                <c:ptCount val="1"/>
                <c:pt idx="0">
                  <c:v>JAIME RAMOS COSTA JUNIOR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Res!$C$53:$N$53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Res!$C$54:$N$54</c:f>
              <c:numCache>
                <c:formatCode>[h]:mm:ss;@</c:formatCode>
                <c:ptCount val="12"/>
                <c:pt idx="0">
                  <c:v>0.11111701368045035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Res!$B$55</c:f>
              <c:strCache>
                <c:ptCount val="1"/>
                <c:pt idx="0">
                  <c:v>JAQUELINE C. B. MESQUITA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Res!$C$53:$N$53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Res!$C$55:$N$55</c:f>
              <c:numCache>
                <c:formatCode>[h]:mm:ss;@</c:formatCode>
                <c:ptCount val="12"/>
                <c:pt idx="0">
                  <c:v>6.9748706587286935E-2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Res!$B$56</c:f>
              <c:strCache>
                <c:ptCount val="1"/>
                <c:pt idx="0">
                  <c:v>MARCIO MOREIRA SIQUEIRA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Res!$C$53:$N$53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Res!$C$56:$N$56</c:f>
              <c:numCache>
                <c:formatCode>[h]:mm:ss;@</c:formatCode>
                <c:ptCount val="12"/>
                <c:pt idx="0">
                  <c:v>5.3344906332566056E-2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Res!$B$57</c:f>
              <c:strCache>
                <c:ptCount val="1"/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Res!$C$53:$N$53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Res!$C$57:$N$57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Res!$B$58</c:f>
              <c:strCache>
                <c:ptCount val="1"/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Res!$C$53:$N$53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Res!$C$58:$N$58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221424640"/>
        <c:axId val="221434624"/>
      </c:barChart>
      <c:catAx>
        <c:axId val="221424640"/>
        <c:scaling>
          <c:orientation val="minMax"/>
        </c:scaling>
        <c:delete val="0"/>
        <c:axPos val="b"/>
        <c:majorTickMark val="out"/>
        <c:minorTickMark val="none"/>
        <c:tickLblPos val="nextTo"/>
        <c:crossAx val="221434624"/>
        <c:crosses val="autoZero"/>
        <c:auto val="1"/>
        <c:lblAlgn val="ctr"/>
        <c:lblOffset val="100"/>
        <c:noMultiLvlLbl val="0"/>
      </c:catAx>
      <c:valAx>
        <c:axId val="221434624"/>
        <c:scaling>
          <c:orientation val="minMax"/>
        </c:scaling>
        <c:delete val="1"/>
        <c:axPos val="l"/>
        <c:numFmt formatCode="[h]:mm:ss;@" sourceLinked="1"/>
        <c:majorTickMark val="out"/>
        <c:minorTickMark val="none"/>
        <c:tickLblPos val="nextTo"/>
        <c:crossAx val="221424640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b"/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Total mensal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Res!$B$59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Res!$C$53:$N$53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Res!$C$59:$N$59</c:f>
              <c:numCache>
                <c:formatCode>[h]:mm:ss;@</c:formatCode>
                <c:ptCount val="12"/>
                <c:pt idx="0">
                  <c:v>0.23421062660030334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221471872"/>
        <c:axId val="221473408"/>
      </c:barChart>
      <c:catAx>
        <c:axId val="221471872"/>
        <c:scaling>
          <c:orientation val="maxMin"/>
        </c:scaling>
        <c:delete val="0"/>
        <c:axPos val="l"/>
        <c:majorTickMark val="out"/>
        <c:minorTickMark val="none"/>
        <c:tickLblPos val="nextTo"/>
        <c:crossAx val="221473408"/>
        <c:crosses val="autoZero"/>
        <c:auto val="1"/>
        <c:lblAlgn val="ctr"/>
        <c:lblOffset val="100"/>
        <c:noMultiLvlLbl val="0"/>
      </c:catAx>
      <c:valAx>
        <c:axId val="221473408"/>
        <c:scaling>
          <c:orientation val="minMax"/>
        </c:scaling>
        <c:delete val="1"/>
        <c:axPos val="t"/>
        <c:numFmt formatCode="[h]:mm:ss;@" sourceLinked="1"/>
        <c:majorTickMark val="out"/>
        <c:minorTickMark val="none"/>
        <c:tickLblPos val="nextTo"/>
        <c:crossAx val="221471872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Acumulado no ano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Res!$O$53</c:f>
              <c:strCache>
                <c:ptCount val="1"/>
                <c:pt idx="0">
                  <c:v>Total</c:v>
                </c:pt>
              </c:strCache>
            </c:strRef>
          </c:tx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Res!$B$54:$B$58</c:f>
              <c:strCache>
                <c:ptCount val="3"/>
                <c:pt idx="0">
                  <c:v>JAIME RAMOS COSTA JUNIOR</c:v>
                </c:pt>
                <c:pt idx="1">
                  <c:v>JAQUELINE C. B. MESQUITA</c:v>
                </c:pt>
                <c:pt idx="2">
                  <c:v>MARCIO MOREIRA SIQUEIRA</c:v>
                </c:pt>
              </c:strCache>
            </c:strRef>
          </c:cat>
          <c:val>
            <c:numRef>
              <c:f>Res!$O$54:$O$58</c:f>
              <c:numCache>
                <c:formatCode>[h]:mm:ss;@</c:formatCode>
                <c:ptCount val="5"/>
                <c:pt idx="0">
                  <c:v>0.11111701368045035</c:v>
                </c:pt>
                <c:pt idx="1">
                  <c:v>6.9748706587286935E-2</c:v>
                </c:pt>
                <c:pt idx="2">
                  <c:v>5.3344906332566056E-2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/>
            </a:pPr>
            <a:r>
              <a:rPr lang="en-US" sz="900" b="0"/>
              <a:t>Top 5 funcionários com mais atrasos e ausências no ano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Res!$O$44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Lbls>
            <c:txPr>
              <a:bodyPr/>
              <a:lstStyle/>
              <a:p>
                <a:pPr>
                  <a:defRPr sz="800"/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Res!$B$45:$B$49</c:f>
              <c:strCache>
                <c:ptCount val="3"/>
                <c:pt idx="0">
                  <c:v>JAIME RAMOS COSTA JUNIOR</c:v>
                </c:pt>
                <c:pt idx="1">
                  <c:v>MARCIO MOREIRA SIQUEIRA</c:v>
                </c:pt>
                <c:pt idx="2">
                  <c:v>JAQUELINE C. B. MESQUITA</c:v>
                </c:pt>
              </c:strCache>
            </c:strRef>
          </c:cat>
          <c:val>
            <c:numRef>
              <c:f>Res!$O$45:$O$49</c:f>
              <c:numCache>
                <c:formatCode>#,##0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Res!$B$11</c:f>
              <c:strCache>
                <c:ptCount val="1"/>
                <c:pt idx="0">
                  <c:v>Antecipação</c:v>
                </c:pt>
              </c:strCache>
            </c:strRef>
          </c:tx>
          <c:spPr>
            <a:ln w="22225"/>
          </c:spPr>
          <c:marker>
            <c:symbol val="none"/>
          </c:marker>
          <c:dLbls>
            <c:txPr>
              <a:bodyPr/>
              <a:lstStyle/>
              <a:p>
                <a:pPr>
                  <a:defRPr sz="800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Res!$C$10:$N$10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Res!$C$11:$N$11</c:f>
              <c:numCache>
                <c:formatCode>#,##0</c:formatCode>
                <c:ptCount val="1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20723840"/>
        <c:axId val="220759552"/>
      </c:lineChart>
      <c:catAx>
        <c:axId val="22072384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220759552"/>
        <c:crosses val="autoZero"/>
        <c:auto val="1"/>
        <c:lblAlgn val="ctr"/>
        <c:lblOffset val="100"/>
        <c:noMultiLvlLbl val="0"/>
      </c:catAx>
      <c:valAx>
        <c:axId val="22075955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20723840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l"/>
      <c:layout/>
      <c:overlay val="0"/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/>
            </a:pPr>
            <a:r>
              <a:rPr lang="en-US" sz="900" b="0"/>
              <a:t>Top 5 empresas com mais atrasos e ausências no ano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Res!$O$26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Lbls>
            <c:txPr>
              <a:bodyPr/>
              <a:lstStyle/>
              <a:p>
                <a:pPr>
                  <a:defRPr sz="800"/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Res!$B$27:$B$31</c:f>
              <c:strCache>
                <c:ptCount val="2"/>
                <c:pt idx="0">
                  <c:v>ARTEBRILHO</c:v>
                </c:pt>
                <c:pt idx="1">
                  <c:v>GARCIA</c:v>
                </c:pt>
              </c:strCache>
            </c:strRef>
          </c:cat>
          <c:val>
            <c:numRef>
              <c:f>Res!$O$27:$O$31</c:f>
              <c:numCache>
                <c:formatCode>#,##0</c:formatCode>
                <c:ptCount val="5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900" b="0" i="0" baseline="0">
                <a:effectLst/>
              </a:rPr>
              <a:t>Top 5 setores com mais atrasos e ausências no ano</a:t>
            </a:r>
            <a:endParaRPr lang="pt-BR" sz="900">
              <a:effectLst/>
            </a:endParaRP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Das!$T$5</c:f>
              <c:strCache>
                <c:ptCount val="1"/>
                <c:pt idx="0">
                  <c:v>contagem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Lbls>
            <c:txPr>
              <a:bodyPr/>
              <a:lstStyle/>
              <a:p>
                <a:pPr>
                  <a:defRPr sz="800"/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Das!$S$6:$S$10</c:f>
              <c:strCache>
                <c:ptCount val="5"/>
                <c:pt idx="0">
                  <c:v>REGIONAL</c:v>
                </c:pt>
                <c:pt idx="1">
                  <c:v>AG BARREIRO</c:v>
                </c:pt>
                <c:pt idx="2">
                  <c:v>AG BARROCA</c:v>
                </c:pt>
                <c:pt idx="3">
                  <c:v>AG BETIM CENTRO</c:v>
                </c:pt>
                <c:pt idx="4">
                  <c:v>AG CARLOS PRATES</c:v>
                </c:pt>
              </c:strCache>
            </c:strRef>
          </c:cat>
          <c:val>
            <c:numRef>
              <c:f>Das!$T$6:$T$10</c:f>
              <c:numCache>
                <c:formatCode>#,##0</c:formatCode>
                <c:ptCount val="5"/>
                <c:pt idx="0">
                  <c:v>1.0001</c:v>
                </c:pt>
                <c:pt idx="1">
                  <c:v>1.0000998999999999</c:v>
                </c:pt>
                <c:pt idx="2">
                  <c:v>1.0000998000000001</c:v>
                </c:pt>
                <c:pt idx="3">
                  <c:v>9.9699999999999998E-5</c:v>
                </c:pt>
                <c:pt idx="4">
                  <c:v>9.9599999999999995E-5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/>
            </a:pPr>
            <a:r>
              <a:rPr lang="en-US" sz="900" b="0"/>
              <a:t>Percentual de atrasos e ausências no ano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Das!$O$5</c:f>
              <c:strCache>
                <c:ptCount val="1"/>
                <c:pt idx="0">
                  <c:v>contagem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Lbls>
            <c:txPr>
              <a:bodyPr/>
              <a:lstStyle/>
              <a:p>
                <a:pPr>
                  <a:defRPr sz="800"/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</c:dLbls>
          <c:cat>
            <c:strRef>
              <c:f>Das!$N$6:$N$9</c:f>
              <c:strCache>
                <c:ptCount val="4"/>
                <c:pt idx="0">
                  <c:v>Antecipação</c:v>
                </c:pt>
                <c:pt idx="1">
                  <c:v>Atraso</c:v>
                </c:pt>
                <c:pt idx="2">
                  <c:v>Atraso + Antecipação</c:v>
                </c:pt>
                <c:pt idx="3">
                  <c:v>Falta</c:v>
                </c:pt>
              </c:strCache>
            </c:strRef>
          </c:cat>
          <c:val>
            <c:numRef>
              <c:f>Das!$O$6:$O$9</c:f>
              <c:numCache>
                <c:formatCode>0.00</c:formatCode>
                <c:ptCount val="4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Res!$B$12</c:f>
              <c:strCache>
                <c:ptCount val="1"/>
                <c:pt idx="0">
                  <c:v>Atraso</c:v>
                </c:pt>
              </c:strCache>
            </c:strRef>
          </c:tx>
          <c:spPr>
            <a:ln w="22225"/>
          </c:spPr>
          <c:marker>
            <c:symbol val="none"/>
          </c:marker>
          <c:dLbls>
            <c:txPr>
              <a:bodyPr/>
              <a:lstStyle/>
              <a:p>
                <a:pPr>
                  <a:defRPr sz="800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Res!$C$10:$N$10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Res!$C$12:$N$12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21585792"/>
        <c:axId val="221588480"/>
      </c:lineChart>
      <c:catAx>
        <c:axId val="22158579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221588480"/>
        <c:crosses val="autoZero"/>
        <c:auto val="1"/>
        <c:lblAlgn val="ctr"/>
        <c:lblOffset val="100"/>
        <c:noMultiLvlLbl val="0"/>
      </c:catAx>
      <c:valAx>
        <c:axId val="22158848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21585792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l"/>
      <c:layout/>
      <c:overlay val="0"/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Res!$B$13</c:f>
              <c:strCache>
                <c:ptCount val="1"/>
                <c:pt idx="0">
                  <c:v>Atraso + Antecipação</c:v>
                </c:pt>
              </c:strCache>
            </c:strRef>
          </c:tx>
          <c:spPr>
            <a:ln w="22225"/>
          </c:spPr>
          <c:marker>
            <c:symbol val="none"/>
          </c:marker>
          <c:dLbls>
            <c:txPr>
              <a:bodyPr/>
              <a:lstStyle/>
              <a:p>
                <a:pPr>
                  <a:defRPr sz="800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Res!$C$10:$N$10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Res!$C$13:$N$13</c:f>
              <c:numCache>
                <c:formatCode>#,##0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21599616"/>
        <c:axId val="221618944"/>
      </c:lineChart>
      <c:catAx>
        <c:axId val="22159961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221618944"/>
        <c:crosses val="autoZero"/>
        <c:auto val="1"/>
        <c:lblAlgn val="ctr"/>
        <c:lblOffset val="100"/>
        <c:noMultiLvlLbl val="0"/>
      </c:catAx>
      <c:valAx>
        <c:axId val="22161894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2159961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l"/>
      <c:layout/>
      <c:overlay val="0"/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Total mensal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Res!$B$23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Res!$C$18:$N$18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Res!$C$23:$N$23</c:f>
              <c:numCache>
                <c:formatCode>[h]:mm:ss;@</c:formatCode>
                <c:ptCount val="12"/>
                <c:pt idx="0">
                  <c:v>0.23421062660030334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217979520"/>
        <c:axId val="217989504"/>
      </c:barChart>
      <c:catAx>
        <c:axId val="217979520"/>
        <c:scaling>
          <c:orientation val="maxMin"/>
        </c:scaling>
        <c:delete val="0"/>
        <c:axPos val="l"/>
        <c:majorTickMark val="out"/>
        <c:minorTickMark val="none"/>
        <c:tickLblPos val="nextTo"/>
        <c:crossAx val="217989504"/>
        <c:crosses val="autoZero"/>
        <c:auto val="1"/>
        <c:lblAlgn val="ctr"/>
        <c:lblOffset val="100"/>
        <c:noMultiLvlLbl val="0"/>
      </c:catAx>
      <c:valAx>
        <c:axId val="217989504"/>
        <c:scaling>
          <c:orientation val="minMax"/>
        </c:scaling>
        <c:delete val="1"/>
        <c:axPos val="t"/>
        <c:numFmt formatCode="[h]:mm:ss;@" sourceLinked="1"/>
        <c:majorTickMark val="out"/>
        <c:minorTickMark val="none"/>
        <c:tickLblPos val="nextTo"/>
        <c:crossAx val="217979520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Res!$B$14</c:f>
              <c:strCache>
                <c:ptCount val="1"/>
                <c:pt idx="0">
                  <c:v>Falta</c:v>
                </c:pt>
              </c:strCache>
            </c:strRef>
          </c:tx>
          <c:spPr>
            <a:ln w="22225"/>
          </c:spPr>
          <c:marker>
            <c:symbol val="none"/>
          </c:marker>
          <c:dLbls>
            <c:txPr>
              <a:bodyPr/>
              <a:lstStyle/>
              <a:p>
                <a:pPr>
                  <a:defRPr sz="800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Res!$C$10:$N$10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Res!$C$14:$N$14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22433280"/>
        <c:axId val="222435968"/>
      </c:lineChart>
      <c:catAx>
        <c:axId val="22243328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222435968"/>
        <c:crosses val="autoZero"/>
        <c:auto val="1"/>
        <c:lblAlgn val="ctr"/>
        <c:lblOffset val="100"/>
        <c:noMultiLvlLbl val="0"/>
      </c:catAx>
      <c:valAx>
        <c:axId val="22243596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22433280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l"/>
      <c:layout/>
      <c:overlay val="0"/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Acumulado no ano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Res!$O$18</c:f>
              <c:strCache>
                <c:ptCount val="1"/>
                <c:pt idx="0">
                  <c:v>Total</c:v>
                </c:pt>
              </c:strCache>
            </c:strRef>
          </c:tx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Res!$B$19:$B$22</c:f>
              <c:strCache>
                <c:ptCount val="4"/>
                <c:pt idx="0">
                  <c:v>Antecipação</c:v>
                </c:pt>
                <c:pt idx="1">
                  <c:v>Atraso</c:v>
                </c:pt>
                <c:pt idx="2">
                  <c:v>Atraso + Antecipação</c:v>
                </c:pt>
                <c:pt idx="3">
                  <c:v>Falta</c:v>
                </c:pt>
              </c:strCache>
            </c:strRef>
          </c:cat>
          <c:val>
            <c:numRef>
              <c:f>Res!$O$19:$O$22</c:f>
              <c:numCache>
                <c:formatCode>[h]:mm:ss;@</c:formatCode>
                <c:ptCount val="4"/>
                <c:pt idx="0">
                  <c:v>0.12309361291985299</c:v>
                </c:pt>
                <c:pt idx="1">
                  <c:v>0</c:v>
                </c:pt>
                <c:pt idx="2">
                  <c:v>0.11111701368045035</c:v>
                </c:pt>
                <c:pt idx="3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Res!$B$27</c:f>
              <c:strCache>
                <c:ptCount val="1"/>
                <c:pt idx="0">
                  <c:v>ARTEBRILHO</c:v>
                </c:pt>
              </c:strCache>
            </c:strRef>
          </c:tx>
          <c:invertIfNegative val="0"/>
          <c:cat>
            <c:strRef>
              <c:f>Res!$C$26:$N$26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Res!$C$27:$N$27</c:f>
              <c:numCache>
                <c:formatCode>#,##0</c:formatCode>
                <c:ptCount val="1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Res!$B$28</c:f>
              <c:strCache>
                <c:ptCount val="1"/>
                <c:pt idx="0">
                  <c:v>GARCIA</c:v>
                </c:pt>
              </c:strCache>
            </c:strRef>
          </c:tx>
          <c:invertIfNegative val="0"/>
          <c:cat>
            <c:strRef>
              <c:f>Res!$C$26:$N$26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Res!$C$28:$N$28</c:f>
              <c:numCache>
                <c:formatCode>#,##0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Res!$B$29</c:f>
              <c:strCache>
                <c:ptCount val="1"/>
              </c:strCache>
            </c:strRef>
          </c:tx>
          <c:invertIfNegative val="0"/>
          <c:cat>
            <c:strRef>
              <c:f>Res!$C$26:$N$26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Res!$C$29:$N$29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Res!$B$30</c:f>
              <c:strCache>
                <c:ptCount val="1"/>
              </c:strCache>
            </c:strRef>
          </c:tx>
          <c:invertIfNegative val="0"/>
          <c:cat>
            <c:strRef>
              <c:f>Res!$C$26:$N$26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Res!$C$30:$N$30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Res!$B$31</c:f>
              <c:strCache>
                <c:ptCount val="1"/>
              </c:strCache>
            </c:strRef>
          </c:tx>
          <c:invertIfNegative val="0"/>
          <c:cat>
            <c:strRef>
              <c:f>Res!$C$26:$N$26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Res!$C$31:$N$31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217730048"/>
        <c:axId val="217740032"/>
      </c:barChart>
      <c:catAx>
        <c:axId val="217730048"/>
        <c:scaling>
          <c:orientation val="minMax"/>
        </c:scaling>
        <c:delete val="0"/>
        <c:axPos val="b"/>
        <c:majorTickMark val="out"/>
        <c:minorTickMark val="none"/>
        <c:tickLblPos val="nextTo"/>
        <c:crossAx val="217740032"/>
        <c:crosses val="autoZero"/>
        <c:auto val="1"/>
        <c:lblAlgn val="ctr"/>
        <c:lblOffset val="100"/>
        <c:noMultiLvlLbl val="0"/>
      </c:catAx>
      <c:valAx>
        <c:axId val="21774003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17730048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b"/>
      <c:overlay val="0"/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Total mensal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Res!$B$32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Res!$C$26:$N$26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Res!$C$32:$N$32</c:f>
              <c:numCache>
                <c:formatCode>#,##0</c:formatCode>
                <c:ptCount val="12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217781376"/>
        <c:axId val="217782912"/>
      </c:barChart>
      <c:catAx>
        <c:axId val="217781376"/>
        <c:scaling>
          <c:orientation val="maxMin"/>
        </c:scaling>
        <c:delete val="0"/>
        <c:axPos val="l"/>
        <c:majorTickMark val="out"/>
        <c:minorTickMark val="none"/>
        <c:tickLblPos val="nextTo"/>
        <c:crossAx val="217782912"/>
        <c:crosses val="autoZero"/>
        <c:auto val="1"/>
        <c:lblAlgn val="ctr"/>
        <c:lblOffset val="100"/>
        <c:noMultiLvlLbl val="0"/>
      </c:catAx>
      <c:valAx>
        <c:axId val="217782912"/>
        <c:scaling>
          <c:orientation val="minMax"/>
        </c:scaling>
        <c:delete val="1"/>
        <c:axPos val="t"/>
        <c:numFmt formatCode="#,##0" sourceLinked="1"/>
        <c:majorTickMark val="out"/>
        <c:minorTickMark val="none"/>
        <c:tickLblPos val="nextTo"/>
        <c:crossAx val="21778137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Acumulado no ano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Res!$O$26</c:f>
              <c:strCache>
                <c:ptCount val="1"/>
                <c:pt idx="0">
                  <c:v>Total</c:v>
                </c:pt>
              </c:strCache>
            </c:strRef>
          </c:tx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Res!$B$27:$B$31</c:f>
              <c:strCache>
                <c:ptCount val="2"/>
                <c:pt idx="0">
                  <c:v>ARTEBRILHO</c:v>
                </c:pt>
                <c:pt idx="1">
                  <c:v>GARCIA</c:v>
                </c:pt>
              </c:strCache>
            </c:strRef>
          </c:cat>
          <c:val>
            <c:numRef>
              <c:f>Res!$O$27:$O$31</c:f>
              <c:numCache>
                <c:formatCode>#,##0</c:formatCode>
                <c:ptCount val="5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youtube.com/watch?v=_Arnj693-Qo&amp;list=PLrfhJOPFAvctY5YoCYc925AQ6Wby40qqa&amp;index=3" TargetMode="External"/><Relationship Id="rId13" Type="http://schemas.openxmlformats.org/officeDocument/2006/relationships/hyperlink" Target="#Res!A1"/><Relationship Id="rId3" Type="http://schemas.openxmlformats.org/officeDocument/2006/relationships/hyperlink" Target="#Rel!A1"/><Relationship Id="rId7" Type="http://schemas.openxmlformats.org/officeDocument/2006/relationships/image" Target="../media/image1.png"/><Relationship Id="rId12" Type="http://schemas.openxmlformats.org/officeDocument/2006/relationships/image" Target="../media/image2.jpeg"/><Relationship Id="rId2" Type="http://schemas.openxmlformats.org/officeDocument/2006/relationships/hyperlink" Target="#Lan!A1"/><Relationship Id="rId16" Type="http://schemas.openxmlformats.org/officeDocument/2006/relationships/hyperlink" Target="#Sou!A1"/><Relationship Id="rId1" Type="http://schemas.openxmlformats.org/officeDocument/2006/relationships/hyperlink" Target="#CadEmp!A1"/><Relationship Id="rId6" Type="http://schemas.openxmlformats.org/officeDocument/2006/relationships/hyperlink" Target="https://www.youtube.com/watch?v=r49182t0mUs&amp;list=PLrfhJOPFAvctY5YoCYc925AQ6Wby40qqa&amp;index=2" TargetMode="External"/><Relationship Id="rId11" Type="http://schemas.openxmlformats.org/officeDocument/2006/relationships/hyperlink" Target="https://www.youtube.com/watch?v=YPxXzQNsBWE&amp;list=PLrfhJOPFAvctY5YoCYc925AQ6Wby40qqa&amp;index=6" TargetMode="External"/><Relationship Id="rId5" Type="http://schemas.openxmlformats.org/officeDocument/2006/relationships/hyperlink" Target="#Duv!A1"/><Relationship Id="rId15" Type="http://schemas.openxmlformats.org/officeDocument/2006/relationships/hyperlink" Target="#Sug!A1"/><Relationship Id="rId10" Type="http://schemas.openxmlformats.org/officeDocument/2006/relationships/hyperlink" Target="https://www.youtube.com/watch?v=73isY2gTRDQ&amp;list=PLrfhJOPFAvctY5YoCYc925AQ6Wby40qqa&amp;index=5" TargetMode="External"/><Relationship Id="rId4" Type="http://schemas.openxmlformats.org/officeDocument/2006/relationships/hyperlink" Target="#Ini!A1"/><Relationship Id="rId9" Type="http://schemas.openxmlformats.org/officeDocument/2006/relationships/hyperlink" Target="https://www.youtube.com/watch?v=RC3Mgr0DXZ4&amp;list=PLrfhJOPFAvctY5YoCYc925AQ6Wby40qqa&amp;index=4" TargetMode="External"/><Relationship Id="rId14" Type="http://schemas.openxmlformats.org/officeDocument/2006/relationships/hyperlink" Target="#Das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Rel!A1"/><Relationship Id="rId7" Type="http://schemas.openxmlformats.org/officeDocument/2006/relationships/hyperlink" Target="#Das!A1"/><Relationship Id="rId2" Type="http://schemas.openxmlformats.org/officeDocument/2006/relationships/hyperlink" Target="#Lan!A1"/><Relationship Id="rId1" Type="http://schemas.openxmlformats.org/officeDocument/2006/relationships/hyperlink" Target="#CadEmp!A1"/><Relationship Id="rId6" Type="http://schemas.openxmlformats.org/officeDocument/2006/relationships/hyperlink" Target="#Res!A1"/><Relationship Id="rId5" Type="http://schemas.openxmlformats.org/officeDocument/2006/relationships/image" Target="../media/image2.jpeg"/><Relationship Id="rId4" Type="http://schemas.openxmlformats.org/officeDocument/2006/relationships/hyperlink" Target="#Ini!A1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jpeg"/><Relationship Id="rId3" Type="http://schemas.openxmlformats.org/officeDocument/2006/relationships/hyperlink" Target="#Rel!A1"/><Relationship Id="rId7" Type="http://schemas.openxmlformats.org/officeDocument/2006/relationships/hyperlink" Target="#Gra!A1"/><Relationship Id="rId2" Type="http://schemas.openxmlformats.org/officeDocument/2006/relationships/hyperlink" Target="#Lan!A1"/><Relationship Id="rId1" Type="http://schemas.openxmlformats.org/officeDocument/2006/relationships/hyperlink" Target="#CadEmp!A1"/><Relationship Id="rId6" Type="http://schemas.openxmlformats.org/officeDocument/2006/relationships/hyperlink" Target="#Das!A1"/><Relationship Id="rId11" Type="http://schemas.openxmlformats.org/officeDocument/2006/relationships/hyperlink" Target="#FreFun!A1"/><Relationship Id="rId5" Type="http://schemas.openxmlformats.org/officeDocument/2006/relationships/hyperlink" Target="#Res!A1"/><Relationship Id="rId10" Type="http://schemas.openxmlformats.org/officeDocument/2006/relationships/hyperlink" Target="#AbsEmp!A1"/><Relationship Id="rId4" Type="http://schemas.openxmlformats.org/officeDocument/2006/relationships/hyperlink" Target="#Ini!A1"/><Relationship Id="rId9" Type="http://schemas.openxmlformats.org/officeDocument/2006/relationships/hyperlink" Target="#ResInd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image" Target="../media/image2.jpeg"/><Relationship Id="rId3" Type="http://schemas.openxmlformats.org/officeDocument/2006/relationships/chart" Target="../charts/chart3.xml"/><Relationship Id="rId21" Type="http://schemas.openxmlformats.org/officeDocument/2006/relationships/hyperlink" Target="#Rel!A1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hyperlink" Target="#Gra!A1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hyperlink" Target="#Lan!A1"/><Relationship Id="rId29" Type="http://schemas.openxmlformats.org/officeDocument/2006/relationships/hyperlink" Target="#FreFun!A1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hyperlink" Target="#Das!A1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hyperlink" Target="#Res!A1"/><Relationship Id="rId28" Type="http://schemas.openxmlformats.org/officeDocument/2006/relationships/hyperlink" Target="#AbsEmp!A1"/><Relationship Id="rId10" Type="http://schemas.openxmlformats.org/officeDocument/2006/relationships/chart" Target="../charts/chart10.xml"/><Relationship Id="rId19" Type="http://schemas.openxmlformats.org/officeDocument/2006/relationships/hyperlink" Target="#CadEmp!A1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hyperlink" Target="#Ini!A1"/><Relationship Id="rId27" Type="http://schemas.openxmlformats.org/officeDocument/2006/relationships/hyperlink" Target="#ResInd!A1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hyperlink" Target="#Lan!A1"/><Relationship Id="rId13" Type="http://schemas.openxmlformats.org/officeDocument/2006/relationships/hyperlink" Target="#Gra!A1"/><Relationship Id="rId3" Type="http://schemas.openxmlformats.org/officeDocument/2006/relationships/chart" Target="../charts/chart21.xml"/><Relationship Id="rId7" Type="http://schemas.openxmlformats.org/officeDocument/2006/relationships/hyperlink" Target="#CadEmp!A1"/><Relationship Id="rId12" Type="http://schemas.openxmlformats.org/officeDocument/2006/relationships/hyperlink" Target="#Das!A1"/><Relationship Id="rId17" Type="http://schemas.openxmlformats.org/officeDocument/2006/relationships/hyperlink" Target="#FreFun!A1"/><Relationship Id="rId2" Type="http://schemas.openxmlformats.org/officeDocument/2006/relationships/chart" Target="../charts/chart20.xml"/><Relationship Id="rId16" Type="http://schemas.openxmlformats.org/officeDocument/2006/relationships/hyperlink" Target="#AbsEmp!A1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11" Type="http://schemas.openxmlformats.org/officeDocument/2006/relationships/hyperlink" Target="#Res!A1"/><Relationship Id="rId5" Type="http://schemas.openxmlformats.org/officeDocument/2006/relationships/chart" Target="../charts/chart23.xml"/><Relationship Id="rId15" Type="http://schemas.openxmlformats.org/officeDocument/2006/relationships/hyperlink" Target="#ResInd!A1"/><Relationship Id="rId10" Type="http://schemas.openxmlformats.org/officeDocument/2006/relationships/hyperlink" Target="#Ini!A1"/><Relationship Id="rId4" Type="http://schemas.openxmlformats.org/officeDocument/2006/relationships/chart" Target="../charts/chart22.xml"/><Relationship Id="rId9" Type="http://schemas.openxmlformats.org/officeDocument/2006/relationships/hyperlink" Target="#Rel!A1"/><Relationship Id="rId14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jpeg"/><Relationship Id="rId3" Type="http://schemas.openxmlformats.org/officeDocument/2006/relationships/hyperlink" Target="#Rel!A1"/><Relationship Id="rId7" Type="http://schemas.openxmlformats.org/officeDocument/2006/relationships/hyperlink" Target="#Gra!A1"/><Relationship Id="rId2" Type="http://schemas.openxmlformats.org/officeDocument/2006/relationships/hyperlink" Target="#Lan!A1"/><Relationship Id="rId1" Type="http://schemas.openxmlformats.org/officeDocument/2006/relationships/hyperlink" Target="#CadEmp!A1"/><Relationship Id="rId6" Type="http://schemas.openxmlformats.org/officeDocument/2006/relationships/hyperlink" Target="#Das!A1"/><Relationship Id="rId11" Type="http://schemas.openxmlformats.org/officeDocument/2006/relationships/hyperlink" Target="#FreFun!A1"/><Relationship Id="rId5" Type="http://schemas.openxmlformats.org/officeDocument/2006/relationships/hyperlink" Target="#Res!A1"/><Relationship Id="rId10" Type="http://schemas.openxmlformats.org/officeDocument/2006/relationships/hyperlink" Target="#AbsEmp!A1"/><Relationship Id="rId4" Type="http://schemas.openxmlformats.org/officeDocument/2006/relationships/hyperlink" Target="#Ini!A1"/><Relationship Id="rId9" Type="http://schemas.openxmlformats.org/officeDocument/2006/relationships/hyperlink" Target="#ResInd!A1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jpeg"/><Relationship Id="rId3" Type="http://schemas.openxmlformats.org/officeDocument/2006/relationships/hyperlink" Target="#Rel!A1"/><Relationship Id="rId7" Type="http://schemas.openxmlformats.org/officeDocument/2006/relationships/hyperlink" Target="#Gra!A1"/><Relationship Id="rId2" Type="http://schemas.openxmlformats.org/officeDocument/2006/relationships/hyperlink" Target="#Lan!A1"/><Relationship Id="rId1" Type="http://schemas.openxmlformats.org/officeDocument/2006/relationships/hyperlink" Target="#CadEmp!A1"/><Relationship Id="rId6" Type="http://schemas.openxmlformats.org/officeDocument/2006/relationships/hyperlink" Target="#Das!A1"/><Relationship Id="rId11" Type="http://schemas.openxmlformats.org/officeDocument/2006/relationships/hyperlink" Target="#FreFun!A1"/><Relationship Id="rId5" Type="http://schemas.openxmlformats.org/officeDocument/2006/relationships/hyperlink" Target="#Res!A1"/><Relationship Id="rId10" Type="http://schemas.openxmlformats.org/officeDocument/2006/relationships/hyperlink" Target="#AbsEmp!A1"/><Relationship Id="rId4" Type="http://schemas.openxmlformats.org/officeDocument/2006/relationships/hyperlink" Target="#Ini!A1"/><Relationship Id="rId9" Type="http://schemas.openxmlformats.org/officeDocument/2006/relationships/hyperlink" Target="#ResInd!A1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13" Type="http://schemas.openxmlformats.org/officeDocument/2006/relationships/chart" Target="../charts/chart37.xml"/><Relationship Id="rId18" Type="http://schemas.openxmlformats.org/officeDocument/2006/relationships/chart" Target="../charts/chart42.xml"/><Relationship Id="rId3" Type="http://schemas.openxmlformats.org/officeDocument/2006/relationships/chart" Target="../charts/chart27.xml"/><Relationship Id="rId21" Type="http://schemas.openxmlformats.org/officeDocument/2006/relationships/hyperlink" Target="#Rel!A1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17" Type="http://schemas.openxmlformats.org/officeDocument/2006/relationships/chart" Target="../charts/chart41.xml"/><Relationship Id="rId25" Type="http://schemas.openxmlformats.org/officeDocument/2006/relationships/hyperlink" Target="#Das!A1"/><Relationship Id="rId2" Type="http://schemas.openxmlformats.org/officeDocument/2006/relationships/chart" Target="../charts/chart26.xml"/><Relationship Id="rId16" Type="http://schemas.openxmlformats.org/officeDocument/2006/relationships/chart" Target="../charts/chart40.xml"/><Relationship Id="rId20" Type="http://schemas.openxmlformats.org/officeDocument/2006/relationships/hyperlink" Target="#Lan!A1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11" Type="http://schemas.openxmlformats.org/officeDocument/2006/relationships/chart" Target="../charts/chart35.xml"/><Relationship Id="rId24" Type="http://schemas.openxmlformats.org/officeDocument/2006/relationships/hyperlink" Target="#Res!A1"/><Relationship Id="rId5" Type="http://schemas.openxmlformats.org/officeDocument/2006/relationships/chart" Target="../charts/chart29.xml"/><Relationship Id="rId15" Type="http://schemas.openxmlformats.org/officeDocument/2006/relationships/chart" Target="../charts/chart39.xml"/><Relationship Id="rId23" Type="http://schemas.openxmlformats.org/officeDocument/2006/relationships/image" Target="../media/image2.jpeg"/><Relationship Id="rId10" Type="http://schemas.openxmlformats.org/officeDocument/2006/relationships/chart" Target="../charts/chart34.xml"/><Relationship Id="rId19" Type="http://schemas.openxmlformats.org/officeDocument/2006/relationships/hyperlink" Target="#CadEmp!A1"/><Relationship Id="rId4" Type="http://schemas.openxmlformats.org/officeDocument/2006/relationships/chart" Target="../charts/chart28.xml"/><Relationship Id="rId9" Type="http://schemas.openxmlformats.org/officeDocument/2006/relationships/chart" Target="../charts/chart33.xml"/><Relationship Id="rId14" Type="http://schemas.openxmlformats.org/officeDocument/2006/relationships/chart" Target="../charts/chart38.xml"/><Relationship Id="rId22" Type="http://schemas.openxmlformats.org/officeDocument/2006/relationships/hyperlink" Target="#Ini!A1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0.xml"/><Relationship Id="rId13" Type="http://schemas.openxmlformats.org/officeDocument/2006/relationships/image" Target="../media/image2.jpeg"/><Relationship Id="rId3" Type="http://schemas.openxmlformats.org/officeDocument/2006/relationships/chart" Target="../charts/chart45.xml"/><Relationship Id="rId7" Type="http://schemas.openxmlformats.org/officeDocument/2006/relationships/chart" Target="../charts/chart49.xml"/><Relationship Id="rId12" Type="http://schemas.openxmlformats.org/officeDocument/2006/relationships/hyperlink" Target="#Ini!A1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11" Type="http://schemas.openxmlformats.org/officeDocument/2006/relationships/hyperlink" Target="#Rel!A1"/><Relationship Id="rId5" Type="http://schemas.openxmlformats.org/officeDocument/2006/relationships/chart" Target="../charts/chart47.xml"/><Relationship Id="rId15" Type="http://schemas.openxmlformats.org/officeDocument/2006/relationships/hyperlink" Target="#Das!A1"/><Relationship Id="rId10" Type="http://schemas.openxmlformats.org/officeDocument/2006/relationships/hyperlink" Target="#Lan!A1"/><Relationship Id="rId4" Type="http://schemas.openxmlformats.org/officeDocument/2006/relationships/chart" Target="../charts/chart46.xml"/><Relationship Id="rId9" Type="http://schemas.openxmlformats.org/officeDocument/2006/relationships/hyperlink" Target="#CadEmp!A1"/><Relationship Id="rId14" Type="http://schemas.openxmlformats.org/officeDocument/2006/relationships/hyperlink" Target="#Res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Das!A1"/><Relationship Id="rId3" Type="http://schemas.openxmlformats.org/officeDocument/2006/relationships/hyperlink" Target="#Rel!A1"/><Relationship Id="rId7" Type="http://schemas.openxmlformats.org/officeDocument/2006/relationships/hyperlink" Target="#Res!A1"/><Relationship Id="rId2" Type="http://schemas.openxmlformats.org/officeDocument/2006/relationships/hyperlink" Target="#Lan!A1"/><Relationship Id="rId1" Type="http://schemas.openxmlformats.org/officeDocument/2006/relationships/hyperlink" Target="#CadEmp!A1"/><Relationship Id="rId6" Type="http://schemas.openxmlformats.org/officeDocument/2006/relationships/image" Target="../media/image2.jpeg"/><Relationship Id="rId5" Type="http://schemas.openxmlformats.org/officeDocument/2006/relationships/hyperlink" Target="#Duv!A1"/><Relationship Id="rId10" Type="http://schemas.openxmlformats.org/officeDocument/2006/relationships/hyperlink" Target="#Sou!A1"/><Relationship Id="rId4" Type="http://schemas.openxmlformats.org/officeDocument/2006/relationships/hyperlink" Target="#Ini!A1"/><Relationship Id="rId9" Type="http://schemas.openxmlformats.org/officeDocument/2006/relationships/hyperlink" Target="#Sug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jpeg"/><Relationship Id="rId13" Type="http://schemas.openxmlformats.org/officeDocument/2006/relationships/hyperlink" Target="https://souza.xyz/produto/pacote-de-planilhas-de-gestao-de-pessoas/" TargetMode="External"/><Relationship Id="rId3" Type="http://schemas.openxmlformats.org/officeDocument/2006/relationships/hyperlink" Target="#CadEmp!A1"/><Relationship Id="rId7" Type="http://schemas.openxmlformats.org/officeDocument/2006/relationships/hyperlink" Target="#Duv!A1"/><Relationship Id="rId12" Type="http://schemas.openxmlformats.org/officeDocument/2006/relationships/hyperlink" Target="#Sou!A1"/><Relationship Id="rId2" Type="http://schemas.openxmlformats.org/officeDocument/2006/relationships/image" Target="../media/image3.JPG"/><Relationship Id="rId1" Type="http://schemas.openxmlformats.org/officeDocument/2006/relationships/hyperlink" Target="https://souza.xyz/produto/pacote-com-todas-as-planilhas-da-souza-promocao-2019/" TargetMode="External"/><Relationship Id="rId6" Type="http://schemas.openxmlformats.org/officeDocument/2006/relationships/hyperlink" Target="#Ini!A1"/><Relationship Id="rId11" Type="http://schemas.openxmlformats.org/officeDocument/2006/relationships/hyperlink" Target="#Sug!A1"/><Relationship Id="rId5" Type="http://schemas.openxmlformats.org/officeDocument/2006/relationships/hyperlink" Target="#Rel!A1"/><Relationship Id="rId10" Type="http://schemas.openxmlformats.org/officeDocument/2006/relationships/hyperlink" Target="#Das!A1"/><Relationship Id="rId4" Type="http://schemas.openxmlformats.org/officeDocument/2006/relationships/hyperlink" Target="#Lan!A1"/><Relationship Id="rId9" Type="http://schemas.openxmlformats.org/officeDocument/2006/relationships/hyperlink" Target="#Res!A1"/><Relationship Id="rId14" Type="http://schemas.openxmlformats.org/officeDocument/2006/relationships/image" Target="../media/image4.JP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hyperlink" Target="#Rel!A1"/><Relationship Id="rId18" Type="http://schemas.openxmlformats.org/officeDocument/2006/relationships/hyperlink" Target="#Das!A1"/><Relationship Id="rId3" Type="http://schemas.openxmlformats.org/officeDocument/2006/relationships/hyperlink" Target="https://www.instagram.com/souza_sistemas/" TargetMode="External"/><Relationship Id="rId7" Type="http://schemas.openxmlformats.org/officeDocument/2006/relationships/hyperlink" Target="https://www.youtube.com/c/FlavioSouza3350/featured" TargetMode="External"/><Relationship Id="rId12" Type="http://schemas.openxmlformats.org/officeDocument/2006/relationships/hyperlink" Target="#Lan!A1"/><Relationship Id="rId17" Type="http://schemas.openxmlformats.org/officeDocument/2006/relationships/hyperlink" Target="#Res!A1"/><Relationship Id="rId2" Type="http://schemas.openxmlformats.org/officeDocument/2006/relationships/image" Target="../media/image5.png"/><Relationship Id="rId16" Type="http://schemas.openxmlformats.org/officeDocument/2006/relationships/image" Target="../media/image2.jpeg"/><Relationship Id="rId20" Type="http://schemas.openxmlformats.org/officeDocument/2006/relationships/hyperlink" Target="#Sou!A1"/><Relationship Id="rId1" Type="http://schemas.openxmlformats.org/officeDocument/2006/relationships/hyperlink" Target="https://souza.xyz/loja/" TargetMode="External"/><Relationship Id="rId6" Type="http://schemas.openxmlformats.org/officeDocument/2006/relationships/image" Target="../media/image7.png"/><Relationship Id="rId11" Type="http://schemas.openxmlformats.org/officeDocument/2006/relationships/hyperlink" Target="#CadEmp!A1"/><Relationship Id="rId5" Type="http://schemas.openxmlformats.org/officeDocument/2006/relationships/hyperlink" Target="https://www.facebook.com/souzasistemas" TargetMode="External"/><Relationship Id="rId15" Type="http://schemas.openxmlformats.org/officeDocument/2006/relationships/hyperlink" Target="#Duv!A1"/><Relationship Id="rId10" Type="http://schemas.openxmlformats.org/officeDocument/2006/relationships/image" Target="../media/image9.png"/><Relationship Id="rId19" Type="http://schemas.openxmlformats.org/officeDocument/2006/relationships/hyperlink" Target="#Sug!A1"/><Relationship Id="rId4" Type="http://schemas.openxmlformats.org/officeDocument/2006/relationships/image" Target="../media/image6.png"/><Relationship Id="rId9" Type="http://schemas.openxmlformats.org/officeDocument/2006/relationships/hyperlink" Target="http://blog.souza.xyz/" TargetMode="External"/><Relationship Id="rId14" Type="http://schemas.openxmlformats.org/officeDocument/2006/relationships/hyperlink" Target="#Ini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jpeg"/><Relationship Id="rId3" Type="http://schemas.openxmlformats.org/officeDocument/2006/relationships/hyperlink" Target="#Rel!A1"/><Relationship Id="rId7" Type="http://schemas.openxmlformats.org/officeDocument/2006/relationships/hyperlink" Target="#CadSet!A1"/><Relationship Id="rId2" Type="http://schemas.openxmlformats.org/officeDocument/2006/relationships/hyperlink" Target="#Lan!A1"/><Relationship Id="rId1" Type="http://schemas.openxmlformats.org/officeDocument/2006/relationships/hyperlink" Target="#CadEmp!A1"/><Relationship Id="rId6" Type="http://schemas.openxmlformats.org/officeDocument/2006/relationships/hyperlink" Target="#Das!A1"/><Relationship Id="rId11" Type="http://schemas.openxmlformats.org/officeDocument/2006/relationships/hyperlink" Target="#CadFun!A1"/><Relationship Id="rId5" Type="http://schemas.openxmlformats.org/officeDocument/2006/relationships/hyperlink" Target="#Res!A1"/><Relationship Id="rId10" Type="http://schemas.openxmlformats.org/officeDocument/2006/relationships/hyperlink" Target="#CadTur!A1"/><Relationship Id="rId4" Type="http://schemas.openxmlformats.org/officeDocument/2006/relationships/hyperlink" Target="#Ini!A1"/><Relationship Id="rId9" Type="http://schemas.openxmlformats.org/officeDocument/2006/relationships/hyperlink" Target="#CadCar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jpeg"/><Relationship Id="rId3" Type="http://schemas.openxmlformats.org/officeDocument/2006/relationships/hyperlink" Target="#Rel!A1"/><Relationship Id="rId7" Type="http://schemas.openxmlformats.org/officeDocument/2006/relationships/hyperlink" Target="#CadSet!A1"/><Relationship Id="rId2" Type="http://schemas.openxmlformats.org/officeDocument/2006/relationships/hyperlink" Target="#Lan!A1"/><Relationship Id="rId1" Type="http://schemas.openxmlformats.org/officeDocument/2006/relationships/hyperlink" Target="#CadEmp!A1"/><Relationship Id="rId6" Type="http://schemas.openxmlformats.org/officeDocument/2006/relationships/hyperlink" Target="#Das!A1"/><Relationship Id="rId11" Type="http://schemas.openxmlformats.org/officeDocument/2006/relationships/hyperlink" Target="#CadFun!A1"/><Relationship Id="rId5" Type="http://schemas.openxmlformats.org/officeDocument/2006/relationships/hyperlink" Target="#Res!A1"/><Relationship Id="rId10" Type="http://schemas.openxmlformats.org/officeDocument/2006/relationships/hyperlink" Target="#CadTur!A1"/><Relationship Id="rId4" Type="http://schemas.openxmlformats.org/officeDocument/2006/relationships/hyperlink" Target="#Ini!A1"/><Relationship Id="rId9" Type="http://schemas.openxmlformats.org/officeDocument/2006/relationships/hyperlink" Target="#CadCar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jpeg"/><Relationship Id="rId3" Type="http://schemas.openxmlformats.org/officeDocument/2006/relationships/hyperlink" Target="#Rel!A1"/><Relationship Id="rId7" Type="http://schemas.openxmlformats.org/officeDocument/2006/relationships/hyperlink" Target="#CadSet!A1"/><Relationship Id="rId2" Type="http://schemas.openxmlformats.org/officeDocument/2006/relationships/hyperlink" Target="#Lan!A1"/><Relationship Id="rId1" Type="http://schemas.openxmlformats.org/officeDocument/2006/relationships/hyperlink" Target="#CadEmp!A1"/><Relationship Id="rId6" Type="http://schemas.openxmlformats.org/officeDocument/2006/relationships/hyperlink" Target="#Das!A1"/><Relationship Id="rId11" Type="http://schemas.openxmlformats.org/officeDocument/2006/relationships/hyperlink" Target="#CadFun!A1"/><Relationship Id="rId5" Type="http://schemas.openxmlformats.org/officeDocument/2006/relationships/hyperlink" Target="#Res!A1"/><Relationship Id="rId10" Type="http://schemas.openxmlformats.org/officeDocument/2006/relationships/hyperlink" Target="#CadTur!A1"/><Relationship Id="rId4" Type="http://schemas.openxmlformats.org/officeDocument/2006/relationships/hyperlink" Target="#Ini!A1"/><Relationship Id="rId9" Type="http://schemas.openxmlformats.org/officeDocument/2006/relationships/hyperlink" Target="#CadCar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jpeg"/><Relationship Id="rId3" Type="http://schemas.openxmlformats.org/officeDocument/2006/relationships/hyperlink" Target="#Rel!A1"/><Relationship Id="rId7" Type="http://schemas.openxmlformats.org/officeDocument/2006/relationships/hyperlink" Target="#CadSet!A1"/><Relationship Id="rId2" Type="http://schemas.openxmlformats.org/officeDocument/2006/relationships/hyperlink" Target="#Lan!A1"/><Relationship Id="rId1" Type="http://schemas.openxmlformats.org/officeDocument/2006/relationships/hyperlink" Target="#CadEmp!A1"/><Relationship Id="rId6" Type="http://schemas.openxmlformats.org/officeDocument/2006/relationships/hyperlink" Target="#Das!A1"/><Relationship Id="rId11" Type="http://schemas.openxmlformats.org/officeDocument/2006/relationships/hyperlink" Target="#CadFun!A1"/><Relationship Id="rId5" Type="http://schemas.openxmlformats.org/officeDocument/2006/relationships/hyperlink" Target="#Res!A1"/><Relationship Id="rId10" Type="http://schemas.openxmlformats.org/officeDocument/2006/relationships/hyperlink" Target="#CadTur!A1"/><Relationship Id="rId4" Type="http://schemas.openxmlformats.org/officeDocument/2006/relationships/hyperlink" Target="#Ini!A1"/><Relationship Id="rId9" Type="http://schemas.openxmlformats.org/officeDocument/2006/relationships/hyperlink" Target="#CadCar!A1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jpeg"/><Relationship Id="rId3" Type="http://schemas.openxmlformats.org/officeDocument/2006/relationships/hyperlink" Target="#Rel!A1"/><Relationship Id="rId7" Type="http://schemas.openxmlformats.org/officeDocument/2006/relationships/hyperlink" Target="#CadSet!A1"/><Relationship Id="rId2" Type="http://schemas.openxmlformats.org/officeDocument/2006/relationships/hyperlink" Target="#Lan!A1"/><Relationship Id="rId1" Type="http://schemas.openxmlformats.org/officeDocument/2006/relationships/hyperlink" Target="#CadEmp!A1"/><Relationship Id="rId6" Type="http://schemas.openxmlformats.org/officeDocument/2006/relationships/hyperlink" Target="#Das!A1"/><Relationship Id="rId11" Type="http://schemas.openxmlformats.org/officeDocument/2006/relationships/hyperlink" Target="#CadFun!A1"/><Relationship Id="rId5" Type="http://schemas.openxmlformats.org/officeDocument/2006/relationships/hyperlink" Target="#Res!A1"/><Relationship Id="rId10" Type="http://schemas.openxmlformats.org/officeDocument/2006/relationships/hyperlink" Target="#CadTur!A1"/><Relationship Id="rId4" Type="http://schemas.openxmlformats.org/officeDocument/2006/relationships/hyperlink" Target="#Ini!A1"/><Relationship Id="rId9" Type="http://schemas.openxmlformats.org/officeDocument/2006/relationships/hyperlink" Target="#CadCar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417781</xdr:colOff>
      <xdr:row>0</xdr:row>
      <xdr:rowOff>0</xdr:rowOff>
    </xdr:from>
    <xdr:to>
      <xdr:col>2</xdr:col>
      <xdr:colOff>1481940</xdr:colOff>
      <xdr:row>1</xdr:row>
      <xdr:rowOff>15000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59780814-C7F9-4922-9F89-14605BB9382F}"/>
            </a:ext>
          </a:extLst>
        </xdr:cNvPr>
        <xdr:cNvSpPr/>
      </xdr:nvSpPr>
      <xdr:spPr>
        <a:xfrm>
          <a:off x="2351356" y="0"/>
          <a:ext cx="1064159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CADASTRO</a:t>
          </a:r>
        </a:p>
      </xdr:txBody>
    </xdr:sp>
    <xdr:clientData/>
  </xdr:twoCellAnchor>
  <xdr:twoCellAnchor editAs="absolute">
    <xdr:from>
      <xdr:col>2</xdr:col>
      <xdr:colOff>1553106</xdr:colOff>
      <xdr:row>0</xdr:row>
      <xdr:rowOff>0</xdr:rowOff>
    </xdr:from>
    <xdr:to>
      <xdr:col>3</xdr:col>
      <xdr:colOff>211667</xdr:colOff>
      <xdr:row>1</xdr:row>
      <xdr:rowOff>15000</xdr:rowOff>
    </xdr:to>
    <xdr:sp macro="" textlink="">
      <xdr:nvSpPr>
        <xdr:cNvPr id="3" name="Retângulo 2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D6D05B1-42C8-47E2-90C8-8606C977F2FF}"/>
            </a:ext>
          </a:extLst>
        </xdr:cNvPr>
        <xdr:cNvSpPr/>
      </xdr:nvSpPr>
      <xdr:spPr>
        <a:xfrm>
          <a:off x="3486681" y="0"/>
          <a:ext cx="1163636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LANÇAMENTOS</a:t>
          </a:r>
        </a:p>
      </xdr:txBody>
    </xdr:sp>
    <xdr:clientData/>
  </xdr:twoCellAnchor>
  <xdr:twoCellAnchor editAs="absolute">
    <xdr:from>
      <xdr:col>5</xdr:col>
      <xdr:colOff>171444</xdr:colOff>
      <xdr:row>0</xdr:row>
      <xdr:rowOff>0</xdr:rowOff>
    </xdr:from>
    <xdr:to>
      <xdr:col>6</xdr:col>
      <xdr:colOff>606952</xdr:colOff>
      <xdr:row>1</xdr:row>
      <xdr:rowOff>15000</xdr:rowOff>
    </xdr:to>
    <xdr:sp macro="" textlink="">
      <xdr:nvSpPr>
        <xdr:cNvPr id="4" name="Retângulo 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5829294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RELATÓRIOS</a:t>
          </a:r>
        </a:p>
      </xdr:txBody>
    </xdr:sp>
    <xdr:clientData/>
  </xdr:twoCellAnchor>
  <xdr:twoCellAnchor editAs="absolute">
    <xdr:from>
      <xdr:col>8</xdr:col>
      <xdr:colOff>576252</xdr:colOff>
      <xdr:row>0</xdr:row>
      <xdr:rowOff>0</xdr:rowOff>
    </xdr:from>
    <xdr:to>
      <xdr:col>10</xdr:col>
      <xdr:colOff>430736</xdr:colOff>
      <xdr:row>1</xdr:row>
      <xdr:rowOff>15000</xdr:rowOff>
    </xdr:to>
    <xdr:sp macro="" textlink="">
      <xdr:nvSpPr>
        <xdr:cNvPr id="5" name="Retângulo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76C32809-6107-4C6B-85DF-66702C9AF183}"/>
            </a:ext>
          </a:extLst>
        </xdr:cNvPr>
        <xdr:cNvSpPr/>
      </xdr:nvSpPr>
      <xdr:spPr>
        <a:xfrm>
          <a:off x="8062902" y="0"/>
          <a:ext cx="1073684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2</xdr:col>
      <xdr:colOff>417778</xdr:colOff>
      <xdr:row>1</xdr:row>
      <xdr:rowOff>57150</xdr:rowOff>
    </xdr:from>
    <xdr:to>
      <xdr:col>2</xdr:col>
      <xdr:colOff>1353778</xdr:colOff>
      <xdr:row>2</xdr:row>
      <xdr:rowOff>38100</xdr:rowOff>
    </xdr:to>
    <xdr:sp macro="" textlink="">
      <xdr:nvSpPr>
        <xdr:cNvPr id="6" name="Retângulo 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DA51B8B2-F2D7-4326-A77A-BE56CE7C72D4}"/>
            </a:ext>
          </a:extLst>
        </xdr:cNvPr>
        <xdr:cNvSpPr/>
      </xdr:nvSpPr>
      <xdr:spPr>
        <a:xfrm>
          <a:off x="2351353" y="438150"/>
          <a:ext cx="936000" cy="2952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Passo a passo</a:t>
          </a:r>
        </a:p>
      </xdr:txBody>
    </xdr:sp>
    <xdr:clientData/>
  </xdr:twoCellAnchor>
  <xdr:twoCellAnchor editAs="absolute">
    <xdr:from>
      <xdr:col>2</xdr:col>
      <xdr:colOff>1400176</xdr:colOff>
      <xdr:row>1</xdr:row>
      <xdr:rowOff>57150</xdr:rowOff>
    </xdr:from>
    <xdr:to>
      <xdr:col>2</xdr:col>
      <xdr:colOff>2336176</xdr:colOff>
      <xdr:row>2</xdr:row>
      <xdr:rowOff>38100</xdr:rowOff>
    </xdr:to>
    <xdr:sp macro="" textlink="">
      <xdr:nvSpPr>
        <xdr:cNvPr id="7" name="Retângulo 6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3333751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Dúvidas</a:t>
          </a:r>
        </a:p>
      </xdr:txBody>
    </xdr:sp>
    <xdr:clientData/>
  </xdr:twoCellAnchor>
  <xdr:twoCellAnchor editAs="oneCell">
    <xdr:from>
      <xdr:col>14</xdr:col>
      <xdr:colOff>47625</xdr:colOff>
      <xdr:row>7</xdr:row>
      <xdr:rowOff>95250</xdr:rowOff>
    </xdr:from>
    <xdr:to>
      <xdr:col>14</xdr:col>
      <xdr:colOff>574356</xdr:colOff>
      <xdr:row>7</xdr:row>
      <xdr:rowOff>599250</xdr:rowOff>
    </xdr:to>
    <xdr:pic>
      <xdr:nvPicPr>
        <xdr:cNvPr id="8" name="Imagem 7">
          <a:hlinkClick xmlns:r="http://schemas.openxmlformats.org/officeDocument/2006/relationships" r:id="rId6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27" r="14869"/>
        <a:stretch/>
      </xdr:blipFill>
      <xdr:spPr>
        <a:xfrm>
          <a:off x="11191875" y="2181225"/>
          <a:ext cx="526731" cy="504000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47625</xdr:colOff>
      <xdr:row>9</xdr:row>
      <xdr:rowOff>95250</xdr:rowOff>
    </xdr:from>
    <xdr:to>
      <xdr:col>14</xdr:col>
      <xdr:colOff>574356</xdr:colOff>
      <xdr:row>9</xdr:row>
      <xdr:rowOff>599250</xdr:rowOff>
    </xdr:to>
    <xdr:pic>
      <xdr:nvPicPr>
        <xdr:cNvPr id="9" name="Imagem 8">
          <a:hlinkClick xmlns:r="http://schemas.openxmlformats.org/officeDocument/2006/relationships" r:id="rId8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27" r="14869"/>
        <a:stretch/>
      </xdr:blipFill>
      <xdr:spPr>
        <a:xfrm>
          <a:off x="11191875" y="2924175"/>
          <a:ext cx="526731" cy="504000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47625</xdr:colOff>
      <xdr:row>11</xdr:row>
      <xdr:rowOff>95250</xdr:rowOff>
    </xdr:from>
    <xdr:to>
      <xdr:col>14</xdr:col>
      <xdr:colOff>574356</xdr:colOff>
      <xdr:row>11</xdr:row>
      <xdr:rowOff>599250</xdr:rowOff>
    </xdr:to>
    <xdr:pic>
      <xdr:nvPicPr>
        <xdr:cNvPr id="10" name="Imagem 9">
          <a:hlinkClick xmlns:r="http://schemas.openxmlformats.org/officeDocument/2006/relationships" r:id="rId9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27" r="14869"/>
        <a:stretch/>
      </xdr:blipFill>
      <xdr:spPr>
        <a:xfrm>
          <a:off x="11191875" y="3667125"/>
          <a:ext cx="526731" cy="504000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47625</xdr:colOff>
      <xdr:row>13</xdr:row>
      <xdr:rowOff>95250</xdr:rowOff>
    </xdr:from>
    <xdr:to>
      <xdr:col>14</xdr:col>
      <xdr:colOff>574356</xdr:colOff>
      <xdr:row>13</xdr:row>
      <xdr:rowOff>599250</xdr:rowOff>
    </xdr:to>
    <xdr:pic>
      <xdr:nvPicPr>
        <xdr:cNvPr id="11" name="Imagem 10">
          <a:hlinkClick xmlns:r="http://schemas.openxmlformats.org/officeDocument/2006/relationships" r:id="rId10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27" r="14869"/>
        <a:stretch/>
      </xdr:blipFill>
      <xdr:spPr>
        <a:xfrm>
          <a:off x="11191875" y="4410075"/>
          <a:ext cx="526731" cy="504000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47625</xdr:colOff>
      <xdr:row>15</xdr:row>
      <xdr:rowOff>95250</xdr:rowOff>
    </xdr:from>
    <xdr:to>
      <xdr:col>14</xdr:col>
      <xdr:colOff>574356</xdr:colOff>
      <xdr:row>15</xdr:row>
      <xdr:rowOff>599250</xdr:rowOff>
    </xdr:to>
    <xdr:pic>
      <xdr:nvPicPr>
        <xdr:cNvPr id="12" name="Imagem 11">
          <a:hlinkClick xmlns:r="http://schemas.openxmlformats.org/officeDocument/2006/relationships" r:id="rId1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27" r="14869"/>
        <a:stretch/>
      </xdr:blipFill>
      <xdr:spPr>
        <a:xfrm>
          <a:off x="11191875" y="5153025"/>
          <a:ext cx="526731" cy="504000"/>
        </a:xfrm>
        <a:prstGeom prst="rect">
          <a:avLst/>
        </a:prstGeom>
      </xdr:spPr>
    </xdr:pic>
    <xdr:clientData/>
  </xdr:twoCellAnchor>
  <xdr:twoCellAnchor editAs="absolute">
    <xdr:from>
      <xdr:col>0</xdr:col>
      <xdr:colOff>7</xdr:colOff>
      <xdr:row>0</xdr:row>
      <xdr:rowOff>0</xdr:rowOff>
    </xdr:from>
    <xdr:to>
      <xdr:col>1</xdr:col>
      <xdr:colOff>762165</xdr:colOff>
      <xdr:row>0</xdr:row>
      <xdr:rowOff>378000</xdr:rowOff>
    </xdr:to>
    <xdr:pic>
      <xdr:nvPicPr>
        <xdr:cNvPr id="13" name="Imagem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3</xdr:col>
      <xdr:colOff>276225</xdr:colOff>
      <xdr:row>0</xdr:row>
      <xdr:rowOff>0</xdr:rowOff>
    </xdr:from>
    <xdr:to>
      <xdr:col>5</xdr:col>
      <xdr:colOff>102133</xdr:colOff>
      <xdr:row>1</xdr:row>
      <xdr:rowOff>15000</xdr:rowOff>
    </xdr:to>
    <xdr:sp macro="" textlink="">
      <xdr:nvSpPr>
        <xdr:cNvPr id="14" name="Retângulo 13">
          <a:hlinkClick xmlns:r="http://schemas.openxmlformats.org/officeDocument/2006/relationships" r:id="rId13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4714875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RESULTADOS</a:t>
          </a:r>
        </a:p>
      </xdr:txBody>
    </xdr:sp>
    <xdr:clientData/>
  </xdr:twoCellAnchor>
  <xdr:twoCellAnchor editAs="absolute">
    <xdr:from>
      <xdr:col>7</xdr:col>
      <xdr:colOff>57150</xdr:colOff>
      <xdr:row>0</xdr:row>
      <xdr:rowOff>0</xdr:rowOff>
    </xdr:from>
    <xdr:to>
      <xdr:col>8</xdr:col>
      <xdr:colOff>492658</xdr:colOff>
      <xdr:row>1</xdr:row>
      <xdr:rowOff>15000</xdr:rowOff>
    </xdr:to>
    <xdr:sp macro="" textlink="">
      <xdr:nvSpPr>
        <xdr:cNvPr id="15" name="Retângulo 14">
          <a:hlinkClick xmlns:r="http://schemas.openxmlformats.org/officeDocument/2006/relationships" r:id="rId14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6934200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 editAs="absolute">
    <xdr:from>
      <xdr:col>2</xdr:col>
      <xdr:colOff>2390775</xdr:colOff>
      <xdr:row>1</xdr:row>
      <xdr:rowOff>57150</xdr:rowOff>
    </xdr:from>
    <xdr:to>
      <xdr:col>4</xdr:col>
      <xdr:colOff>212100</xdr:colOff>
      <xdr:row>2</xdr:row>
      <xdr:rowOff>38100</xdr:rowOff>
    </xdr:to>
    <xdr:sp macro="" textlink="">
      <xdr:nvSpPr>
        <xdr:cNvPr id="16" name="Retângulo 15">
          <a:hlinkClick xmlns:r="http://schemas.openxmlformats.org/officeDocument/2006/relationships" r:id="rId15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4324350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Sugestões</a:t>
          </a:r>
        </a:p>
      </xdr:txBody>
    </xdr:sp>
    <xdr:clientData/>
  </xdr:twoCellAnchor>
  <xdr:twoCellAnchor editAs="absolute">
    <xdr:from>
      <xdr:col>4</xdr:col>
      <xdr:colOff>266700</xdr:colOff>
      <xdr:row>1</xdr:row>
      <xdr:rowOff>57150</xdr:rowOff>
    </xdr:from>
    <xdr:to>
      <xdr:col>5</xdr:col>
      <xdr:colOff>593100</xdr:colOff>
      <xdr:row>2</xdr:row>
      <xdr:rowOff>38100</xdr:rowOff>
    </xdr:to>
    <xdr:sp macro="" textlink="">
      <xdr:nvSpPr>
        <xdr:cNvPr id="17" name="Retângulo 16">
          <a:hlinkClick xmlns:r="http://schemas.openxmlformats.org/officeDocument/2006/relationships" r:id="rId16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5314950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Sobre nós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28576</xdr:colOff>
      <xdr:row>2</xdr:row>
      <xdr:rowOff>219075</xdr:rowOff>
    </xdr:from>
    <xdr:to>
      <xdr:col>14</xdr:col>
      <xdr:colOff>1191676</xdr:colOff>
      <xdr:row>4</xdr:row>
      <xdr:rowOff>152399</xdr:rowOff>
    </xdr:to>
    <xdr:sp macro="" textlink="">
      <xdr:nvSpPr>
        <xdr:cNvPr id="2" name="CaixaDeTexto 1"/>
        <xdr:cNvSpPr txBox="1"/>
      </xdr:nvSpPr>
      <xdr:spPr>
        <a:xfrm>
          <a:off x="5248276" y="914400"/>
          <a:ext cx="684000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r>
            <a:rPr lang="pt-BR" sz="1000"/>
            <a:t>Aqui você deverá registrar</a:t>
          </a:r>
          <a:r>
            <a:rPr lang="pt-BR" sz="1000" baseline="0"/>
            <a:t> a presença e a ausência dos funcionários, diariamente, informando a data, matrícula, hora de entrada, hora de saída, situação, motivo e tratativa.</a:t>
          </a:r>
          <a:endParaRPr lang="pt-BR" sz="1000"/>
        </a:p>
      </xdr:txBody>
    </xdr:sp>
    <xdr:clientData/>
  </xdr:twoCellAnchor>
  <xdr:twoCellAnchor editAs="absolute">
    <xdr:from>
      <xdr:col>5</xdr:col>
      <xdr:colOff>293949</xdr:colOff>
      <xdr:row>0</xdr:row>
      <xdr:rowOff>0</xdr:rowOff>
    </xdr:from>
    <xdr:to>
      <xdr:col>5</xdr:col>
      <xdr:colOff>1358108</xdr:colOff>
      <xdr:row>1</xdr:row>
      <xdr:rowOff>15000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59780814-C7F9-4922-9F89-14605BB9382F}"/>
            </a:ext>
          </a:extLst>
        </xdr:cNvPr>
        <xdr:cNvSpPr/>
      </xdr:nvSpPr>
      <xdr:spPr>
        <a:xfrm>
          <a:off x="2351349" y="0"/>
          <a:ext cx="1064159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CADASTRO</a:t>
          </a:r>
        </a:p>
      </xdr:txBody>
    </xdr:sp>
    <xdr:clientData/>
  </xdr:twoCellAnchor>
  <xdr:twoCellAnchor editAs="absolute">
    <xdr:from>
      <xdr:col>5</xdr:col>
      <xdr:colOff>1429274</xdr:colOff>
      <xdr:row>0</xdr:row>
      <xdr:rowOff>0</xdr:rowOff>
    </xdr:from>
    <xdr:to>
      <xdr:col>6</xdr:col>
      <xdr:colOff>640285</xdr:colOff>
      <xdr:row>1</xdr:row>
      <xdr:rowOff>15000</xdr:rowOff>
    </xdr:to>
    <xdr:sp macro="" textlink="">
      <xdr:nvSpPr>
        <xdr:cNvPr id="5" name="Retângulo 4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D6D05B1-42C8-47E2-90C8-8606C977F2FF}"/>
            </a:ext>
          </a:extLst>
        </xdr:cNvPr>
        <xdr:cNvSpPr/>
      </xdr:nvSpPr>
      <xdr:spPr>
        <a:xfrm>
          <a:off x="3486674" y="0"/>
          <a:ext cx="1163636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LANÇAMENTOS</a:t>
          </a:r>
        </a:p>
      </xdr:txBody>
    </xdr:sp>
    <xdr:clientData/>
  </xdr:twoCellAnchor>
  <xdr:twoCellAnchor editAs="absolute">
    <xdr:from>
      <xdr:col>7</xdr:col>
      <xdr:colOff>609587</xdr:colOff>
      <xdr:row>0</xdr:row>
      <xdr:rowOff>0</xdr:rowOff>
    </xdr:from>
    <xdr:to>
      <xdr:col>8</xdr:col>
      <xdr:colOff>683145</xdr:colOff>
      <xdr:row>1</xdr:row>
      <xdr:rowOff>15000</xdr:rowOff>
    </xdr:to>
    <xdr:sp macro="" textlink="">
      <xdr:nvSpPr>
        <xdr:cNvPr id="6" name="Retângulo 5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5829287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RELATÓRIOS</a:t>
          </a:r>
        </a:p>
      </xdr:txBody>
    </xdr:sp>
    <xdr:clientData/>
  </xdr:twoCellAnchor>
  <xdr:twoCellAnchor editAs="absolute">
    <xdr:from>
      <xdr:col>10</xdr:col>
      <xdr:colOff>185720</xdr:colOff>
      <xdr:row>0</xdr:row>
      <xdr:rowOff>0</xdr:rowOff>
    </xdr:from>
    <xdr:to>
      <xdr:col>11</xdr:col>
      <xdr:colOff>564079</xdr:colOff>
      <xdr:row>1</xdr:row>
      <xdr:rowOff>15000</xdr:rowOff>
    </xdr:to>
    <xdr:sp macro="" textlink="">
      <xdr:nvSpPr>
        <xdr:cNvPr id="7" name="Retângulo 6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76C32809-6107-4C6B-85DF-66702C9AF183}"/>
            </a:ext>
          </a:extLst>
        </xdr:cNvPr>
        <xdr:cNvSpPr/>
      </xdr:nvSpPr>
      <xdr:spPr>
        <a:xfrm>
          <a:off x="8062895" y="0"/>
          <a:ext cx="1073684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3</xdr:col>
      <xdr:colOff>400208</xdr:colOff>
      <xdr:row>0</xdr:row>
      <xdr:rowOff>378000</xdr:rowOff>
    </xdr:to>
    <xdr:pic>
      <xdr:nvPicPr>
        <xdr:cNvPr id="8" name="Imagem 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6</xdr:col>
      <xdr:colOff>704843</xdr:colOff>
      <xdr:row>0</xdr:row>
      <xdr:rowOff>0</xdr:rowOff>
    </xdr:from>
    <xdr:to>
      <xdr:col>7</xdr:col>
      <xdr:colOff>540276</xdr:colOff>
      <xdr:row>1</xdr:row>
      <xdr:rowOff>15000</xdr:rowOff>
    </xdr:to>
    <xdr:sp macro="" textlink="">
      <xdr:nvSpPr>
        <xdr:cNvPr id="9" name="Retângulo 8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4714868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RESULTADOS</a:t>
          </a:r>
        </a:p>
      </xdr:txBody>
    </xdr:sp>
    <xdr:clientData/>
  </xdr:twoCellAnchor>
  <xdr:twoCellAnchor editAs="absolute">
    <xdr:from>
      <xdr:col>8</xdr:col>
      <xdr:colOff>742943</xdr:colOff>
      <xdr:row>0</xdr:row>
      <xdr:rowOff>0</xdr:rowOff>
    </xdr:from>
    <xdr:to>
      <xdr:col>10</xdr:col>
      <xdr:colOff>102126</xdr:colOff>
      <xdr:row>1</xdr:row>
      <xdr:rowOff>15000</xdr:rowOff>
    </xdr:to>
    <xdr:sp macro="" textlink="">
      <xdr:nvSpPr>
        <xdr:cNvPr id="10" name="Retângulo 9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6934193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704851</xdr:colOff>
      <xdr:row>2</xdr:row>
      <xdr:rowOff>228600</xdr:rowOff>
    </xdr:from>
    <xdr:to>
      <xdr:col>16</xdr:col>
      <xdr:colOff>77251</xdr:colOff>
      <xdr:row>4</xdr:row>
      <xdr:rowOff>161924</xdr:rowOff>
    </xdr:to>
    <xdr:sp macro="" textlink="">
      <xdr:nvSpPr>
        <xdr:cNvPr id="2" name="CaixaDeTexto 1"/>
        <xdr:cNvSpPr txBox="1"/>
      </xdr:nvSpPr>
      <xdr:spPr>
        <a:xfrm>
          <a:off x="5248276" y="923925"/>
          <a:ext cx="684000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r>
            <a:rPr lang="pt-BR" sz="1000"/>
            <a:t>Aqui você encontra os resultados consolidados do seu controle de frequência de funcionários</a:t>
          </a:r>
          <a:r>
            <a:rPr lang="pt-BR" sz="1000" baseline="0"/>
            <a:t>. Basta informar o ano que os dados são carregados automaticamente.</a:t>
          </a:r>
          <a:endParaRPr lang="pt-BR" sz="1000"/>
        </a:p>
      </xdr:txBody>
    </xdr:sp>
    <xdr:clientData/>
  </xdr:twoCellAnchor>
  <xdr:twoCellAnchor editAs="absolute">
    <xdr:from>
      <xdr:col>3</xdr:col>
      <xdr:colOff>93924</xdr:colOff>
      <xdr:row>0</xdr:row>
      <xdr:rowOff>0</xdr:rowOff>
    </xdr:from>
    <xdr:to>
      <xdr:col>4</xdr:col>
      <xdr:colOff>396083</xdr:colOff>
      <xdr:row>1</xdr:row>
      <xdr:rowOff>15000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59780814-C7F9-4922-9F89-14605BB9382F}"/>
            </a:ext>
          </a:extLst>
        </xdr:cNvPr>
        <xdr:cNvSpPr/>
      </xdr:nvSpPr>
      <xdr:spPr>
        <a:xfrm>
          <a:off x="2351349" y="0"/>
          <a:ext cx="1064159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CADASTRO</a:t>
          </a:r>
        </a:p>
      </xdr:txBody>
    </xdr:sp>
    <xdr:clientData/>
  </xdr:twoCellAnchor>
  <xdr:twoCellAnchor editAs="absolute">
    <xdr:from>
      <xdr:col>4</xdr:col>
      <xdr:colOff>467249</xdr:colOff>
      <xdr:row>0</xdr:row>
      <xdr:rowOff>0</xdr:rowOff>
    </xdr:from>
    <xdr:to>
      <xdr:col>6</xdr:col>
      <xdr:colOff>106885</xdr:colOff>
      <xdr:row>1</xdr:row>
      <xdr:rowOff>15000</xdr:rowOff>
    </xdr:to>
    <xdr:sp macro="" textlink="">
      <xdr:nvSpPr>
        <xdr:cNvPr id="5" name="Retângulo 4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D6D05B1-42C8-47E2-90C8-8606C977F2FF}"/>
            </a:ext>
          </a:extLst>
        </xdr:cNvPr>
        <xdr:cNvSpPr/>
      </xdr:nvSpPr>
      <xdr:spPr>
        <a:xfrm>
          <a:off x="3486674" y="0"/>
          <a:ext cx="1163636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LANÇAMENTOS</a:t>
          </a:r>
        </a:p>
      </xdr:txBody>
    </xdr:sp>
    <xdr:clientData/>
  </xdr:twoCellAnchor>
  <xdr:twoCellAnchor editAs="absolute">
    <xdr:from>
      <xdr:col>7</xdr:col>
      <xdr:colOff>523862</xdr:colOff>
      <xdr:row>0</xdr:row>
      <xdr:rowOff>0</xdr:rowOff>
    </xdr:from>
    <xdr:to>
      <xdr:col>9</xdr:col>
      <xdr:colOff>44970</xdr:colOff>
      <xdr:row>1</xdr:row>
      <xdr:rowOff>15000</xdr:rowOff>
    </xdr:to>
    <xdr:sp macro="" textlink="">
      <xdr:nvSpPr>
        <xdr:cNvPr id="6" name="Retângulo 5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5829287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RELATÓRIOS</a:t>
          </a:r>
        </a:p>
      </xdr:txBody>
    </xdr:sp>
    <xdr:clientData/>
  </xdr:twoCellAnchor>
  <xdr:twoCellAnchor editAs="absolute">
    <xdr:from>
      <xdr:col>10</xdr:col>
      <xdr:colOff>471470</xdr:colOff>
      <xdr:row>0</xdr:row>
      <xdr:rowOff>0</xdr:rowOff>
    </xdr:from>
    <xdr:to>
      <xdr:col>12</xdr:col>
      <xdr:colOff>21154</xdr:colOff>
      <xdr:row>1</xdr:row>
      <xdr:rowOff>15000</xdr:rowOff>
    </xdr:to>
    <xdr:sp macro="" textlink="">
      <xdr:nvSpPr>
        <xdr:cNvPr id="7" name="Retângulo 6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76C32809-6107-4C6B-85DF-66702C9AF183}"/>
            </a:ext>
          </a:extLst>
        </xdr:cNvPr>
        <xdr:cNvSpPr/>
      </xdr:nvSpPr>
      <xdr:spPr>
        <a:xfrm>
          <a:off x="8062895" y="0"/>
          <a:ext cx="1073684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6</xdr:col>
      <xdr:colOff>171443</xdr:colOff>
      <xdr:row>0</xdr:row>
      <xdr:rowOff>0</xdr:rowOff>
    </xdr:from>
    <xdr:to>
      <xdr:col>7</xdr:col>
      <xdr:colOff>454551</xdr:colOff>
      <xdr:row>1</xdr:row>
      <xdr:rowOff>15000</xdr:rowOff>
    </xdr:to>
    <xdr:sp macro="" textlink="">
      <xdr:nvSpPr>
        <xdr:cNvPr id="9" name="Retângulo 8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4714868" y="0"/>
          <a:ext cx="1045108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RESULTADOS</a:t>
          </a:r>
        </a:p>
      </xdr:txBody>
    </xdr:sp>
    <xdr:clientData/>
  </xdr:twoCellAnchor>
  <xdr:twoCellAnchor editAs="absolute">
    <xdr:from>
      <xdr:col>9</xdr:col>
      <xdr:colOff>104768</xdr:colOff>
      <xdr:row>0</xdr:row>
      <xdr:rowOff>0</xdr:rowOff>
    </xdr:from>
    <xdr:to>
      <xdr:col>10</xdr:col>
      <xdr:colOff>387876</xdr:colOff>
      <xdr:row>1</xdr:row>
      <xdr:rowOff>15000</xdr:rowOff>
    </xdr:to>
    <xdr:sp macro="" textlink="">
      <xdr:nvSpPr>
        <xdr:cNvPr id="10" name="Retângulo 9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6934193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 editAs="absolute">
    <xdr:from>
      <xdr:col>3</xdr:col>
      <xdr:colOff>93921</xdr:colOff>
      <xdr:row>1</xdr:row>
      <xdr:rowOff>57150</xdr:rowOff>
    </xdr:from>
    <xdr:to>
      <xdr:col>4</xdr:col>
      <xdr:colOff>267921</xdr:colOff>
      <xdr:row>2</xdr:row>
      <xdr:rowOff>38100</xdr:rowOff>
    </xdr:to>
    <xdr:sp macro="" textlink="">
      <xdr:nvSpPr>
        <xdr:cNvPr id="11" name="Retângulo 10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DA51B8B2-F2D7-4326-A77A-BE56CE7C72D4}"/>
            </a:ext>
          </a:extLst>
        </xdr:cNvPr>
        <xdr:cNvSpPr/>
      </xdr:nvSpPr>
      <xdr:spPr>
        <a:xfrm>
          <a:off x="2351346" y="438150"/>
          <a:ext cx="936000" cy="2952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Geral</a:t>
          </a:r>
        </a:p>
      </xdr:txBody>
    </xdr:sp>
    <xdr:clientData/>
  </xdr:twoCellAnchor>
  <xdr:twoCellAnchor editAs="absolute">
    <xdr:from>
      <xdr:col>4</xdr:col>
      <xdr:colOff>314319</xdr:colOff>
      <xdr:row>1</xdr:row>
      <xdr:rowOff>57150</xdr:rowOff>
    </xdr:from>
    <xdr:to>
      <xdr:col>5</xdr:col>
      <xdr:colOff>488319</xdr:colOff>
      <xdr:row>2</xdr:row>
      <xdr:rowOff>38100</xdr:rowOff>
    </xdr:to>
    <xdr:sp macro="" textlink="">
      <xdr:nvSpPr>
        <xdr:cNvPr id="12" name="Retângulo 11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3333744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Gráficos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781208</xdr:colOff>
      <xdr:row>0</xdr:row>
      <xdr:rowOff>378000</xdr:rowOff>
    </xdr:to>
    <xdr:pic>
      <xdr:nvPicPr>
        <xdr:cNvPr id="13" name="Imagem 1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5</xdr:col>
      <xdr:colOff>542918</xdr:colOff>
      <xdr:row>1</xdr:row>
      <xdr:rowOff>57150</xdr:rowOff>
    </xdr:from>
    <xdr:to>
      <xdr:col>6</xdr:col>
      <xdr:colOff>716918</xdr:colOff>
      <xdr:row>2</xdr:row>
      <xdr:rowOff>38100</xdr:rowOff>
    </xdr:to>
    <xdr:sp macro="" textlink="">
      <xdr:nvSpPr>
        <xdr:cNvPr id="14" name="Retângulo 13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4324343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Individual</a:t>
          </a:r>
        </a:p>
      </xdr:txBody>
    </xdr:sp>
    <xdr:clientData/>
  </xdr:twoCellAnchor>
  <xdr:twoCellAnchor editAs="absolute">
    <xdr:from>
      <xdr:col>7</xdr:col>
      <xdr:colOff>9518</xdr:colOff>
      <xdr:row>1</xdr:row>
      <xdr:rowOff>57150</xdr:rowOff>
    </xdr:from>
    <xdr:to>
      <xdr:col>8</xdr:col>
      <xdr:colOff>183518</xdr:colOff>
      <xdr:row>2</xdr:row>
      <xdr:rowOff>38100</xdr:rowOff>
    </xdr:to>
    <xdr:sp macro="" textlink="">
      <xdr:nvSpPr>
        <xdr:cNvPr id="15" name="Retângulo 14">
          <a:hlinkClick xmlns:r="http://schemas.openxmlformats.org/officeDocument/2006/relationships" r:id="rId10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5314943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Empresa</a:t>
          </a:r>
        </a:p>
      </xdr:txBody>
    </xdr:sp>
    <xdr:clientData/>
  </xdr:twoCellAnchor>
  <xdr:twoCellAnchor editAs="absolute">
    <xdr:from>
      <xdr:col>8</xdr:col>
      <xdr:colOff>228600</xdr:colOff>
      <xdr:row>1</xdr:row>
      <xdr:rowOff>57150</xdr:rowOff>
    </xdr:from>
    <xdr:to>
      <xdr:col>9</xdr:col>
      <xdr:colOff>402600</xdr:colOff>
      <xdr:row>2</xdr:row>
      <xdr:rowOff>38100</xdr:rowOff>
    </xdr:to>
    <xdr:sp macro="" textlink="">
      <xdr:nvSpPr>
        <xdr:cNvPr id="16" name="Retângulo 15">
          <a:hlinkClick xmlns:r="http://schemas.openxmlformats.org/officeDocument/2006/relationships" r:id="rId11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6296025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Frequência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6</xdr:row>
      <xdr:rowOff>28575</xdr:rowOff>
    </xdr:from>
    <xdr:to>
      <xdr:col>18</xdr:col>
      <xdr:colOff>539474</xdr:colOff>
      <xdr:row>20</xdr:row>
      <xdr:rowOff>104775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66674</xdr:colOff>
      <xdr:row>20</xdr:row>
      <xdr:rowOff>161925</xdr:rowOff>
    </xdr:from>
    <xdr:to>
      <xdr:col>9</xdr:col>
      <xdr:colOff>589874</xdr:colOff>
      <xdr:row>35</xdr:row>
      <xdr:rowOff>47625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16274</xdr:colOff>
      <xdr:row>20</xdr:row>
      <xdr:rowOff>161925</xdr:rowOff>
    </xdr:from>
    <xdr:to>
      <xdr:col>18</xdr:col>
      <xdr:colOff>539474</xdr:colOff>
      <xdr:row>35</xdr:row>
      <xdr:rowOff>47625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66674</xdr:colOff>
      <xdr:row>38</xdr:row>
      <xdr:rowOff>28575</xdr:rowOff>
    </xdr:from>
    <xdr:to>
      <xdr:col>18</xdr:col>
      <xdr:colOff>539474</xdr:colOff>
      <xdr:row>52</xdr:row>
      <xdr:rowOff>104775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66674</xdr:colOff>
      <xdr:row>52</xdr:row>
      <xdr:rowOff>152400</xdr:rowOff>
    </xdr:from>
    <xdr:to>
      <xdr:col>9</xdr:col>
      <xdr:colOff>589874</xdr:colOff>
      <xdr:row>67</xdr:row>
      <xdr:rowOff>38100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16274</xdr:colOff>
      <xdr:row>52</xdr:row>
      <xdr:rowOff>152400</xdr:rowOff>
    </xdr:from>
    <xdr:to>
      <xdr:col>18</xdr:col>
      <xdr:colOff>539474</xdr:colOff>
      <xdr:row>67</xdr:row>
      <xdr:rowOff>38100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66674</xdr:colOff>
      <xdr:row>69</xdr:row>
      <xdr:rowOff>28575</xdr:rowOff>
    </xdr:from>
    <xdr:to>
      <xdr:col>18</xdr:col>
      <xdr:colOff>539474</xdr:colOff>
      <xdr:row>83</xdr:row>
      <xdr:rowOff>104775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66674</xdr:colOff>
      <xdr:row>83</xdr:row>
      <xdr:rowOff>161925</xdr:rowOff>
    </xdr:from>
    <xdr:to>
      <xdr:col>9</xdr:col>
      <xdr:colOff>589874</xdr:colOff>
      <xdr:row>98</xdr:row>
      <xdr:rowOff>47625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10</xdr:col>
      <xdr:colOff>16274</xdr:colOff>
      <xdr:row>83</xdr:row>
      <xdr:rowOff>161925</xdr:rowOff>
    </xdr:from>
    <xdr:to>
      <xdr:col>18</xdr:col>
      <xdr:colOff>539474</xdr:colOff>
      <xdr:row>98</xdr:row>
      <xdr:rowOff>47625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</xdr:col>
      <xdr:colOff>66674</xdr:colOff>
      <xdr:row>100</xdr:row>
      <xdr:rowOff>0</xdr:rowOff>
    </xdr:from>
    <xdr:to>
      <xdr:col>18</xdr:col>
      <xdr:colOff>539474</xdr:colOff>
      <xdr:row>114</xdr:row>
      <xdr:rowOff>76200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</xdr:col>
      <xdr:colOff>66674</xdr:colOff>
      <xdr:row>114</xdr:row>
      <xdr:rowOff>123825</xdr:rowOff>
    </xdr:from>
    <xdr:to>
      <xdr:col>9</xdr:col>
      <xdr:colOff>589874</xdr:colOff>
      <xdr:row>129</xdr:row>
      <xdr:rowOff>9525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10</xdr:col>
      <xdr:colOff>16274</xdr:colOff>
      <xdr:row>114</xdr:row>
      <xdr:rowOff>123825</xdr:rowOff>
    </xdr:from>
    <xdr:to>
      <xdr:col>18</xdr:col>
      <xdr:colOff>539474</xdr:colOff>
      <xdr:row>129</xdr:row>
      <xdr:rowOff>9525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1</xdr:col>
      <xdr:colOff>66674</xdr:colOff>
      <xdr:row>131</xdr:row>
      <xdr:rowOff>0</xdr:rowOff>
    </xdr:from>
    <xdr:to>
      <xdr:col>18</xdr:col>
      <xdr:colOff>539474</xdr:colOff>
      <xdr:row>145</xdr:row>
      <xdr:rowOff>76200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</xdr:col>
      <xdr:colOff>66674</xdr:colOff>
      <xdr:row>145</xdr:row>
      <xdr:rowOff>123825</xdr:rowOff>
    </xdr:from>
    <xdr:to>
      <xdr:col>9</xdr:col>
      <xdr:colOff>589874</xdr:colOff>
      <xdr:row>160</xdr:row>
      <xdr:rowOff>9525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10</xdr:col>
      <xdr:colOff>16274</xdr:colOff>
      <xdr:row>145</xdr:row>
      <xdr:rowOff>123825</xdr:rowOff>
    </xdr:from>
    <xdr:to>
      <xdr:col>18</xdr:col>
      <xdr:colOff>539474</xdr:colOff>
      <xdr:row>160</xdr:row>
      <xdr:rowOff>9525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1</xdr:col>
      <xdr:colOff>66674</xdr:colOff>
      <xdr:row>162</xdr:row>
      <xdr:rowOff>0</xdr:rowOff>
    </xdr:from>
    <xdr:to>
      <xdr:col>18</xdr:col>
      <xdr:colOff>539474</xdr:colOff>
      <xdr:row>176</xdr:row>
      <xdr:rowOff>76200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1</xdr:col>
      <xdr:colOff>66674</xdr:colOff>
      <xdr:row>176</xdr:row>
      <xdr:rowOff>142875</xdr:rowOff>
    </xdr:from>
    <xdr:to>
      <xdr:col>9</xdr:col>
      <xdr:colOff>589874</xdr:colOff>
      <xdr:row>191</xdr:row>
      <xdr:rowOff>28575</xdr:rowOff>
    </xdr:to>
    <xdr:graphicFrame macro="">
      <xdr:nvGraphicFramePr>
        <xdr:cNvPr id="18" name="Gráfico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10</xdr:col>
      <xdr:colOff>16274</xdr:colOff>
      <xdr:row>176</xdr:row>
      <xdr:rowOff>142875</xdr:rowOff>
    </xdr:from>
    <xdr:to>
      <xdr:col>18</xdr:col>
      <xdr:colOff>539474</xdr:colOff>
      <xdr:row>191</xdr:row>
      <xdr:rowOff>28575</xdr:rowOff>
    </xdr:to>
    <xdr:graphicFrame macro="">
      <xdr:nvGraphicFramePr>
        <xdr:cNvPr id="19" name="Gráfico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absolute">
    <xdr:from>
      <xdr:col>9</xdr:col>
      <xdr:colOff>190501</xdr:colOff>
      <xdr:row>2</xdr:row>
      <xdr:rowOff>209550</xdr:rowOff>
    </xdr:from>
    <xdr:to>
      <xdr:col>21</xdr:col>
      <xdr:colOff>162976</xdr:colOff>
      <xdr:row>4</xdr:row>
      <xdr:rowOff>142874</xdr:rowOff>
    </xdr:to>
    <xdr:sp macro="" textlink="">
      <xdr:nvSpPr>
        <xdr:cNvPr id="20" name="CaixaDeTexto 19"/>
        <xdr:cNvSpPr txBox="1"/>
      </xdr:nvSpPr>
      <xdr:spPr>
        <a:xfrm>
          <a:off x="5248276" y="904875"/>
          <a:ext cx="684000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r>
            <a:rPr lang="pt-BR" sz="1000"/>
            <a:t>Aqui você encontra os gráficos com</a:t>
          </a:r>
          <a:r>
            <a:rPr lang="pt-BR" sz="1000" baseline="0"/>
            <a:t> base nos dados da aba resultados.</a:t>
          </a:r>
          <a:endParaRPr lang="pt-BR" sz="1000"/>
        </a:p>
      </xdr:txBody>
    </xdr:sp>
    <xdr:clientData/>
  </xdr:twoCellAnchor>
  <xdr:twoCellAnchor editAs="absolute">
    <xdr:from>
      <xdr:col>4</xdr:col>
      <xdr:colOff>341574</xdr:colOff>
      <xdr:row>0</xdr:row>
      <xdr:rowOff>0</xdr:rowOff>
    </xdr:from>
    <xdr:to>
      <xdr:col>6</xdr:col>
      <xdr:colOff>186533</xdr:colOff>
      <xdr:row>1</xdr:row>
      <xdr:rowOff>15000</xdr:rowOff>
    </xdr:to>
    <xdr:sp macro="" textlink="">
      <xdr:nvSpPr>
        <xdr:cNvPr id="22" name="Retângulo 21">
          <a:hlinkClick xmlns:r="http://schemas.openxmlformats.org/officeDocument/2006/relationships" r:id="rId19"/>
          <a:extLst>
            <a:ext uri="{FF2B5EF4-FFF2-40B4-BE49-F238E27FC236}">
              <a16:creationId xmlns="" xmlns:a16="http://schemas.microsoft.com/office/drawing/2014/main" id="{59780814-C7F9-4922-9F89-14605BB9382F}"/>
            </a:ext>
          </a:extLst>
        </xdr:cNvPr>
        <xdr:cNvSpPr/>
      </xdr:nvSpPr>
      <xdr:spPr>
        <a:xfrm>
          <a:off x="2351349" y="0"/>
          <a:ext cx="1064159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CADASTRO</a:t>
          </a:r>
        </a:p>
      </xdr:txBody>
    </xdr:sp>
    <xdr:clientData/>
  </xdr:twoCellAnchor>
  <xdr:twoCellAnchor editAs="absolute">
    <xdr:from>
      <xdr:col>6</xdr:col>
      <xdr:colOff>257699</xdr:colOff>
      <xdr:row>0</xdr:row>
      <xdr:rowOff>0</xdr:rowOff>
    </xdr:from>
    <xdr:to>
      <xdr:col>8</xdr:col>
      <xdr:colOff>202135</xdr:colOff>
      <xdr:row>1</xdr:row>
      <xdr:rowOff>15000</xdr:rowOff>
    </xdr:to>
    <xdr:sp macro="" textlink="">
      <xdr:nvSpPr>
        <xdr:cNvPr id="23" name="Retângulo 22">
          <a:hlinkClick xmlns:r="http://schemas.openxmlformats.org/officeDocument/2006/relationships" r:id="rId20"/>
          <a:extLst>
            <a:ext uri="{FF2B5EF4-FFF2-40B4-BE49-F238E27FC236}">
              <a16:creationId xmlns="" xmlns:a16="http://schemas.microsoft.com/office/drawing/2014/main" id="{4D6D05B1-42C8-47E2-90C8-8606C977F2FF}"/>
            </a:ext>
          </a:extLst>
        </xdr:cNvPr>
        <xdr:cNvSpPr/>
      </xdr:nvSpPr>
      <xdr:spPr>
        <a:xfrm>
          <a:off x="3486674" y="0"/>
          <a:ext cx="1163636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LANÇAMENTOS</a:t>
          </a:r>
        </a:p>
      </xdr:txBody>
    </xdr:sp>
    <xdr:clientData/>
  </xdr:twoCellAnchor>
  <xdr:twoCellAnchor editAs="absolute">
    <xdr:from>
      <xdr:col>10</xdr:col>
      <xdr:colOff>161912</xdr:colOff>
      <xdr:row>0</xdr:row>
      <xdr:rowOff>0</xdr:rowOff>
    </xdr:from>
    <xdr:to>
      <xdr:col>11</xdr:col>
      <xdr:colOff>597420</xdr:colOff>
      <xdr:row>1</xdr:row>
      <xdr:rowOff>15000</xdr:rowOff>
    </xdr:to>
    <xdr:sp macro="" textlink="">
      <xdr:nvSpPr>
        <xdr:cNvPr id="24" name="Retângulo 23">
          <a:hlinkClick xmlns:r="http://schemas.openxmlformats.org/officeDocument/2006/relationships" r:id="rId21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5829287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RELATÓRIOS</a:t>
          </a:r>
        </a:p>
      </xdr:txBody>
    </xdr:sp>
    <xdr:clientData/>
  </xdr:twoCellAnchor>
  <xdr:twoCellAnchor editAs="absolute">
    <xdr:from>
      <xdr:col>13</xdr:col>
      <xdr:colOff>566720</xdr:colOff>
      <xdr:row>0</xdr:row>
      <xdr:rowOff>0</xdr:rowOff>
    </xdr:from>
    <xdr:to>
      <xdr:col>15</xdr:col>
      <xdr:colOff>421204</xdr:colOff>
      <xdr:row>1</xdr:row>
      <xdr:rowOff>15000</xdr:rowOff>
    </xdr:to>
    <xdr:sp macro="" textlink="">
      <xdr:nvSpPr>
        <xdr:cNvPr id="25" name="Retângulo 24">
          <a:hlinkClick xmlns:r="http://schemas.openxmlformats.org/officeDocument/2006/relationships" r:id="rId22"/>
          <a:extLst>
            <a:ext uri="{FF2B5EF4-FFF2-40B4-BE49-F238E27FC236}">
              <a16:creationId xmlns="" xmlns:a16="http://schemas.microsoft.com/office/drawing/2014/main" id="{76C32809-6107-4C6B-85DF-66702C9AF183}"/>
            </a:ext>
          </a:extLst>
        </xdr:cNvPr>
        <xdr:cNvSpPr/>
      </xdr:nvSpPr>
      <xdr:spPr>
        <a:xfrm>
          <a:off x="8062895" y="0"/>
          <a:ext cx="1073684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8</xdr:col>
      <xdr:colOff>266693</xdr:colOff>
      <xdr:row>0</xdr:row>
      <xdr:rowOff>0</xdr:rowOff>
    </xdr:from>
    <xdr:to>
      <xdr:col>10</xdr:col>
      <xdr:colOff>92601</xdr:colOff>
      <xdr:row>1</xdr:row>
      <xdr:rowOff>15000</xdr:rowOff>
    </xdr:to>
    <xdr:sp macro="" textlink="">
      <xdr:nvSpPr>
        <xdr:cNvPr id="27" name="Retângulo 26">
          <a:hlinkClick xmlns:r="http://schemas.openxmlformats.org/officeDocument/2006/relationships" r:id="rId23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4714868" y="0"/>
          <a:ext cx="1045108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RESULTADOS</a:t>
          </a:r>
        </a:p>
      </xdr:txBody>
    </xdr:sp>
    <xdr:clientData/>
  </xdr:twoCellAnchor>
  <xdr:twoCellAnchor editAs="absolute">
    <xdr:from>
      <xdr:col>12</xdr:col>
      <xdr:colOff>47618</xdr:colOff>
      <xdr:row>0</xdr:row>
      <xdr:rowOff>0</xdr:rowOff>
    </xdr:from>
    <xdr:to>
      <xdr:col>13</xdr:col>
      <xdr:colOff>483126</xdr:colOff>
      <xdr:row>1</xdr:row>
      <xdr:rowOff>15000</xdr:rowOff>
    </xdr:to>
    <xdr:sp macro="" textlink="">
      <xdr:nvSpPr>
        <xdr:cNvPr id="28" name="Retângulo 27">
          <a:hlinkClick xmlns:r="http://schemas.openxmlformats.org/officeDocument/2006/relationships" r:id="rId24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6934193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 editAs="absolute">
    <xdr:from>
      <xdr:col>4</xdr:col>
      <xdr:colOff>341571</xdr:colOff>
      <xdr:row>1</xdr:row>
      <xdr:rowOff>57150</xdr:rowOff>
    </xdr:from>
    <xdr:to>
      <xdr:col>6</xdr:col>
      <xdr:colOff>58371</xdr:colOff>
      <xdr:row>2</xdr:row>
      <xdr:rowOff>38100</xdr:rowOff>
    </xdr:to>
    <xdr:sp macro="" textlink="">
      <xdr:nvSpPr>
        <xdr:cNvPr id="29" name="Retângulo 28">
          <a:hlinkClick xmlns:r="http://schemas.openxmlformats.org/officeDocument/2006/relationships" r:id="rId23"/>
          <a:extLst>
            <a:ext uri="{FF2B5EF4-FFF2-40B4-BE49-F238E27FC236}">
              <a16:creationId xmlns="" xmlns:a16="http://schemas.microsoft.com/office/drawing/2014/main" id="{DA51B8B2-F2D7-4326-A77A-BE56CE7C72D4}"/>
            </a:ext>
          </a:extLst>
        </xdr:cNvPr>
        <xdr:cNvSpPr/>
      </xdr:nvSpPr>
      <xdr:spPr>
        <a:xfrm>
          <a:off x="2351346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Geral</a:t>
          </a:r>
        </a:p>
      </xdr:txBody>
    </xdr:sp>
    <xdr:clientData/>
  </xdr:twoCellAnchor>
  <xdr:twoCellAnchor editAs="absolute">
    <xdr:from>
      <xdr:col>6</xdr:col>
      <xdr:colOff>104769</xdr:colOff>
      <xdr:row>1</xdr:row>
      <xdr:rowOff>57150</xdr:rowOff>
    </xdr:from>
    <xdr:to>
      <xdr:col>7</xdr:col>
      <xdr:colOff>431169</xdr:colOff>
      <xdr:row>2</xdr:row>
      <xdr:rowOff>38100</xdr:rowOff>
    </xdr:to>
    <xdr:sp macro="" textlink="">
      <xdr:nvSpPr>
        <xdr:cNvPr id="30" name="Retângulo 29">
          <a:hlinkClick xmlns:r="http://schemas.openxmlformats.org/officeDocument/2006/relationships" r:id="rId25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3333744" y="438150"/>
          <a:ext cx="936000" cy="2952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Gráficos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171608</xdr:colOff>
      <xdr:row>0</xdr:row>
      <xdr:rowOff>378000</xdr:rowOff>
    </xdr:to>
    <xdr:pic>
      <xdr:nvPicPr>
        <xdr:cNvPr id="31" name="Imagem 30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7</xdr:col>
      <xdr:colOff>485768</xdr:colOff>
      <xdr:row>1</xdr:row>
      <xdr:rowOff>57150</xdr:rowOff>
    </xdr:from>
    <xdr:to>
      <xdr:col>9</xdr:col>
      <xdr:colOff>202568</xdr:colOff>
      <xdr:row>2</xdr:row>
      <xdr:rowOff>38100</xdr:rowOff>
    </xdr:to>
    <xdr:sp macro="" textlink="">
      <xdr:nvSpPr>
        <xdr:cNvPr id="32" name="Retângulo 31">
          <a:hlinkClick xmlns:r="http://schemas.openxmlformats.org/officeDocument/2006/relationships" r:id="rId27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4324343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Individual</a:t>
          </a:r>
        </a:p>
      </xdr:txBody>
    </xdr:sp>
    <xdr:clientData/>
  </xdr:twoCellAnchor>
  <xdr:twoCellAnchor editAs="absolute">
    <xdr:from>
      <xdr:col>9</xdr:col>
      <xdr:colOff>257168</xdr:colOff>
      <xdr:row>1</xdr:row>
      <xdr:rowOff>57150</xdr:rowOff>
    </xdr:from>
    <xdr:to>
      <xdr:col>10</xdr:col>
      <xdr:colOff>583568</xdr:colOff>
      <xdr:row>2</xdr:row>
      <xdr:rowOff>38100</xdr:rowOff>
    </xdr:to>
    <xdr:sp macro="" textlink="">
      <xdr:nvSpPr>
        <xdr:cNvPr id="33" name="Retângulo 32">
          <a:hlinkClick xmlns:r="http://schemas.openxmlformats.org/officeDocument/2006/relationships" r:id="rId28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5314943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Empresa</a:t>
          </a:r>
        </a:p>
      </xdr:txBody>
    </xdr:sp>
    <xdr:clientData/>
  </xdr:twoCellAnchor>
  <xdr:twoCellAnchor editAs="absolute">
    <xdr:from>
      <xdr:col>11</xdr:col>
      <xdr:colOff>19050</xdr:colOff>
      <xdr:row>1</xdr:row>
      <xdr:rowOff>57150</xdr:rowOff>
    </xdr:from>
    <xdr:to>
      <xdr:col>12</xdr:col>
      <xdr:colOff>345450</xdr:colOff>
      <xdr:row>2</xdr:row>
      <xdr:rowOff>38100</xdr:rowOff>
    </xdr:to>
    <xdr:sp macro="" textlink="">
      <xdr:nvSpPr>
        <xdr:cNvPr id="34" name="Retângulo 33">
          <a:hlinkClick xmlns:r="http://schemas.openxmlformats.org/officeDocument/2006/relationships" r:id="rId29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6296025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Frequência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15</xdr:row>
      <xdr:rowOff>47625</xdr:rowOff>
    </xdr:from>
    <xdr:to>
      <xdr:col>14</xdr:col>
      <xdr:colOff>676274</xdr:colOff>
      <xdr:row>29</xdr:row>
      <xdr:rowOff>123825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47624</xdr:colOff>
      <xdr:row>29</xdr:row>
      <xdr:rowOff>152400</xdr:rowOff>
    </xdr:from>
    <xdr:to>
      <xdr:col>7</xdr:col>
      <xdr:colOff>334799</xdr:colOff>
      <xdr:row>44</xdr:row>
      <xdr:rowOff>38100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379574</xdr:colOff>
      <xdr:row>29</xdr:row>
      <xdr:rowOff>152400</xdr:rowOff>
    </xdr:from>
    <xdr:to>
      <xdr:col>14</xdr:col>
      <xdr:colOff>676274</xdr:colOff>
      <xdr:row>44</xdr:row>
      <xdr:rowOff>38100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49199</xdr:colOff>
      <xdr:row>52</xdr:row>
      <xdr:rowOff>38100</xdr:rowOff>
    </xdr:from>
    <xdr:to>
      <xdr:col>14</xdr:col>
      <xdr:colOff>676274</xdr:colOff>
      <xdr:row>66</xdr:row>
      <xdr:rowOff>114300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49199</xdr:colOff>
      <xdr:row>66</xdr:row>
      <xdr:rowOff>152400</xdr:rowOff>
    </xdr:from>
    <xdr:to>
      <xdr:col>7</xdr:col>
      <xdr:colOff>336374</xdr:colOff>
      <xdr:row>81</xdr:row>
      <xdr:rowOff>38100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7</xdr:col>
      <xdr:colOff>379574</xdr:colOff>
      <xdr:row>66</xdr:row>
      <xdr:rowOff>152400</xdr:rowOff>
    </xdr:from>
    <xdr:to>
      <xdr:col>14</xdr:col>
      <xdr:colOff>676274</xdr:colOff>
      <xdr:row>81</xdr:row>
      <xdr:rowOff>38100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absolute">
    <xdr:from>
      <xdr:col>6</xdr:col>
      <xdr:colOff>704851</xdr:colOff>
      <xdr:row>2</xdr:row>
      <xdr:rowOff>228600</xdr:rowOff>
    </xdr:from>
    <xdr:to>
      <xdr:col>16</xdr:col>
      <xdr:colOff>420151</xdr:colOff>
      <xdr:row>4</xdr:row>
      <xdr:rowOff>161924</xdr:rowOff>
    </xdr:to>
    <xdr:sp macro="" textlink="">
      <xdr:nvSpPr>
        <xdr:cNvPr id="8" name="CaixaDeTexto 7"/>
        <xdr:cNvSpPr txBox="1"/>
      </xdr:nvSpPr>
      <xdr:spPr>
        <a:xfrm>
          <a:off x="5238751" y="923925"/>
          <a:ext cx="684000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r>
            <a:rPr lang="pt-BR" sz="1000"/>
            <a:t>Aqui você encontra o resultado consolidado mensal dos</a:t>
          </a:r>
          <a:r>
            <a:rPr lang="pt-BR" sz="1000" baseline="0"/>
            <a:t> atrasos e ausências por funcionário</a:t>
          </a:r>
          <a:r>
            <a:rPr lang="pt-BR" sz="1000"/>
            <a:t>, basta informar a matrícula e o mês desejado que os dados são carregados automaticamente</a:t>
          </a:r>
          <a:r>
            <a:rPr lang="pt-BR" sz="1000" baseline="0"/>
            <a:t>. O ano da análise é definido na aba Resultados.</a:t>
          </a:r>
          <a:endParaRPr lang="pt-BR" sz="1000"/>
        </a:p>
      </xdr:txBody>
    </xdr:sp>
    <xdr:clientData/>
  </xdr:twoCellAnchor>
  <xdr:twoCellAnchor editAs="absolute">
    <xdr:from>
      <xdr:col>3</xdr:col>
      <xdr:colOff>93924</xdr:colOff>
      <xdr:row>0</xdr:row>
      <xdr:rowOff>0</xdr:rowOff>
    </xdr:from>
    <xdr:to>
      <xdr:col>4</xdr:col>
      <xdr:colOff>434183</xdr:colOff>
      <xdr:row>1</xdr:row>
      <xdr:rowOff>15000</xdr:rowOff>
    </xdr:to>
    <xdr:sp macro="" textlink="">
      <xdr:nvSpPr>
        <xdr:cNvPr id="9" name="Retângulo 8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59780814-C7F9-4922-9F89-14605BB9382F}"/>
            </a:ext>
          </a:extLst>
        </xdr:cNvPr>
        <xdr:cNvSpPr/>
      </xdr:nvSpPr>
      <xdr:spPr>
        <a:xfrm>
          <a:off x="2351349" y="0"/>
          <a:ext cx="1064159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CADASTRO</a:t>
          </a:r>
        </a:p>
      </xdr:txBody>
    </xdr:sp>
    <xdr:clientData/>
  </xdr:twoCellAnchor>
  <xdr:twoCellAnchor editAs="absolute">
    <xdr:from>
      <xdr:col>4</xdr:col>
      <xdr:colOff>505349</xdr:colOff>
      <xdr:row>0</xdr:row>
      <xdr:rowOff>0</xdr:rowOff>
    </xdr:from>
    <xdr:to>
      <xdr:col>6</xdr:col>
      <xdr:colOff>116410</xdr:colOff>
      <xdr:row>1</xdr:row>
      <xdr:rowOff>15000</xdr:rowOff>
    </xdr:to>
    <xdr:sp macro="" textlink="">
      <xdr:nvSpPr>
        <xdr:cNvPr id="10" name="Retângulo 9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4D6D05B1-42C8-47E2-90C8-8606C977F2FF}"/>
            </a:ext>
          </a:extLst>
        </xdr:cNvPr>
        <xdr:cNvSpPr/>
      </xdr:nvSpPr>
      <xdr:spPr>
        <a:xfrm>
          <a:off x="3486674" y="0"/>
          <a:ext cx="1163636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LANÇAMENTOS</a:t>
          </a:r>
        </a:p>
      </xdr:txBody>
    </xdr:sp>
    <xdr:clientData/>
  </xdr:twoCellAnchor>
  <xdr:twoCellAnchor editAs="absolute">
    <xdr:from>
      <xdr:col>7</xdr:col>
      <xdr:colOff>571487</xdr:colOff>
      <xdr:row>0</xdr:row>
      <xdr:rowOff>0</xdr:rowOff>
    </xdr:from>
    <xdr:to>
      <xdr:col>9</xdr:col>
      <xdr:colOff>168795</xdr:colOff>
      <xdr:row>1</xdr:row>
      <xdr:rowOff>15000</xdr:rowOff>
    </xdr:to>
    <xdr:sp macro="" textlink="">
      <xdr:nvSpPr>
        <xdr:cNvPr id="11" name="Retângulo 10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5829287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RELATÓRIOS</a:t>
          </a:r>
        </a:p>
      </xdr:txBody>
    </xdr:sp>
    <xdr:clientData/>
  </xdr:twoCellAnchor>
  <xdr:twoCellAnchor editAs="absolute">
    <xdr:from>
      <xdr:col>10</xdr:col>
      <xdr:colOff>633395</xdr:colOff>
      <xdr:row>0</xdr:row>
      <xdr:rowOff>0</xdr:rowOff>
    </xdr:from>
    <xdr:to>
      <xdr:col>12</xdr:col>
      <xdr:colOff>259279</xdr:colOff>
      <xdr:row>1</xdr:row>
      <xdr:rowOff>15000</xdr:rowOff>
    </xdr:to>
    <xdr:sp macro="" textlink="">
      <xdr:nvSpPr>
        <xdr:cNvPr id="12" name="Retângulo 11">
          <a:hlinkClick xmlns:r="http://schemas.openxmlformats.org/officeDocument/2006/relationships" r:id="rId10"/>
          <a:extLst>
            <a:ext uri="{FF2B5EF4-FFF2-40B4-BE49-F238E27FC236}">
              <a16:creationId xmlns="" xmlns:a16="http://schemas.microsoft.com/office/drawing/2014/main" id="{76C32809-6107-4C6B-85DF-66702C9AF183}"/>
            </a:ext>
          </a:extLst>
        </xdr:cNvPr>
        <xdr:cNvSpPr/>
      </xdr:nvSpPr>
      <xdr:spPr>
        <a:xfrm>
          <a:off x="8062895" y="0"/>
          <a:ext cx="1073684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6</xdr:col>
      <xdr:colOff>180968</xdr:colOff>
      <xdr:row>0</xdr:row>
      <xdr:rowOff>0</xdr:rowOff>
    </xdr:from>
    <xdr:to>
      <xdr:col>7</xdr:col>
      <xdr:colOff>502176</xdr:colOff>
      <xdr:row>1</xdr:row>
      <xdr:rowOff>15000</xdr:rowOff>
    </xdr:to>
    <xdr:sp macro="" textlink="">
      <xdr:nvSpPr>
        <xdr:cNvPr id="14" name="Retângulo 13">
          <a:hlinkClick xmlns:r="http://schemas.openxmlformats.org/officeDocument/2006/relationships" r:id="rId11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4714868" y="0"/>
          <a:ext cx="1045108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RESULTADOS</a:t>
          </a:r>
        </a:p>
      </xdr:txBody>
    </xdr:sp>
    <xdr:clientData/>
  </xdr:twoCellAnchor>
  <xdr:twoCellAnchor editAs="absolute">
    <xdr:from>
      <xdr:col>9</xdr:col>
      <xdr:colOff>228593</xdr:colOff>
      <xdr:row>0</xdr:row>
      <xdr:rowOff>0</xdr:rowOff>
    </xdr:from>
    <xdr:to>
      <xdr:col>10</xdr:col>
      <xdr:colOff>549801</xdr:colOff>
      <xdr:row>1</xdr:row>
      <xdr:rowOff>15000</xdr:rowOff>
    </xdr:to>
    <xdr:sp macro="" textlink="">
      <xdr:nvSpPr>
        <xdr:cNvPr id="15" name="Retângulo 14">
          <a:hlinkClick xmlns:r="http://schemas.openxmlformats.org/officeDocument/2006/relationships" r:id="rId12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6934193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 editAs="absolute">
    <xdr:from>
      <xdr:col>3</xdr:col>
      <xdr:colOff>93921</xdr:colOff>
      <xdr:row>1</xdr:row>
      <xdr:rowOff>57150</xdr:rowOff>
    </xdr:from>
    <xdr:to>
      <xdr:col>4</xdr:col>
      <xdr:colOff>306021</xdr:colOff>
      <xdr:row>2</xdr:row>
      <xdr:rowOff>38100</xdr:rowOff>
    </xdr:to>
    <xdr:sp macro="" textlink="">
      <xdr:nvSpPr>
        <xdr:cNvPr id="16" name="Retângulo 15">
          <a:hlinkClick xmlns:r="http://schemas.openxmlformats.org/officeDocument/2006/relationships" r:id="rId11"/>
          <a:extLst>
            <a:ext uri="{FF2B5EF4-FFF2-40B4-BE49-F238E27FC236}">
              <a16:creationId xmlns="" xmlns:a16="http://schemas.microsoft.com/office/drawing/2014/main" id="{DA51B8B2-F2D7-4326-A77A-BE56CE7C72D4}"/>
            </a:ext>
          </a:extLst>
        </xdr:cNvPr>
        <xdr:cNvSpPr/>
      </xdr:nvSpPr>
      <xdr:spPr>
        <a:xfrm>
          <a:off x="2351346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Geral</a:t>
          </a:r>
        </a:p>
      </xdr:txBody>
    </xdr:sp>
    <xdr:clientData/>
  </xdr:twoCellAnchor>
  <xdr:twoCellAnchor editAs="absolute">
    <xdr:from>
      <xdr:col>4</xdr:col>
      <xdr:colOff>352419</xdr:colOff>
      <xdr:row>1</xdr:row>
      <xdr:rowOff>57150</xdr:rowOff>
    </xdr:from>
    <xdr:to>
      <xdr:col>5</xdr:col>
      <xdr:colOff>459744</xdr:colOff>
      <xdr:row>2</xdr:row>
      <xdr:rowOff>38100</xdr:rowOff>
    </xdr:to>
    <xdr:sp macro="" textlink="">
      <xdr:nvSpPr>
        <xdr:cNvPr id="17" name="Retângulo 16">
          <a:hlinkClick xmlns:r="http://schemas.openxmlformats.org/officeDocument/2006/relationships" r:id="rId13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3333744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Gráficos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781208</xdr:colOff>
      <xdr:row>0</xdr:row>
      <xdr:rowOff>378000</xdr:rowOff>
    </xdr:to>
    <xdr:pic>
      <xdr:nvPicPr>
        <xdr:cNvPr id="18" name="Imagem 17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5</xdr:col>
      <xdr:colOff>514343</xdr:colOff>
      <xdr:row>1</xdr:row>
      <xdr:rowOff>57150</xdr:rowOff>
    </xdr:from>
    <xdr:to>
      <xdr:col>7</xdr:col>
      <xdr:colOff>2543</xdr:colOff>
      <xdr:row>2</xdr:row>
      <xdr:rowOff>38100</xdr:rowOff>
    </xdr:to>
    <xdr:sp macro="" textlink="">
      <xdr:nvSpPr>
        <xdr:cNvPr id="19" name="Retângulo 18">
          <a:hlinkClick xmlns:r="http://schemas.openxmlformats.org/officeDocument/2006/relationships" r:id="rId15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4324343" y="438150"/>
          <a:ext cx="936000" cy="2952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Individual</a:t>
          </a:r>
        </a:p>
      </xdr:txBody>
    </xdr:sp>
    <xdr:clientData/>
  </xdr:twoCellAnchor>
  <xdr:twoCellAnchor editAs="absolute">
    <xdr:from>
      <xdr:col>7</xdr:col>
      <xdr:colOff>57143</xdr:colOff>
      <xdr:row>1</xdr:row>
      <xdr:rowOff>57150</xdr:rowOff>
    </xdr:from>
    <xdr:to>
      <xdr:col>8</xdr:col>
      <xdr:colOff>269243</xdr:colOff>
      <xdr:row>2</xdr:row>
      <xdr:rowOff>38100</xdr:rowOff>
    </xdr:to>
    <xdr:sp macro="" textlink="">
      <xdr:nvSpPr>
        <xdr:cNvPr id="20" name="Retângulo 19">
          <a:hlinkClick xmlns:r="http://schemas.openxmlformats.org/officeDocument/2006/relationships" r:id="rId16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5314943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Empresa</a:t>
          </a:r>
        </a:p>
      </xdr:txBody>
    </xdr:sp>
    <xdr:clientData/>
  </xdr:twoCellAnchor>
  <xdr:twoCellAnchor editAs="absolute">
    <xdr:from>
      <xdr:col>8</xdr:col>
      <xdr:colOff>314325</xdr:colOff>
      <xdr:row>1</xdr:row>
      <xdr:rowOff>57150</xdr:rowOff>
    </xdr:from>
    <xdr:to>
      <xdr:col>9</xdr:col>
      <xdr:colOff>526425</xdr:colOff>
      <xdr:row>2</xdr:row>
      <xdr:rowOff>38100</xdr:rowOff>
    </xdr:to>
    <xdr:sp macro="" textlink="">
      <xdr:nvSpPr>
        <xdr:cNvPr id="21" name="Retângulo 20">
          <a:hlinkClick xmlns:r="http://schemas.openxmlformats.org/officeDocument/2006/relationships" r:id="rId17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6296025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Frequência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1000126</xdr:colOff>
      <xdr:row>2</xdr:row>
      <xdr:rowOff>247649</xdr:rowOff>
    </xdr:from>
    <xdr:to>
      <xdr:col>11</xdr:col>
      <xdr:colOff>524926</xdr:colOff>
      <xdr:row>4</xdr:row>
      <xdr:rowOff>165299</xdr:rowOff>
    </xdr:to>
    <xdr:sp macro="" textlink="">
      <xdr:nvSpPr>
        <xdr:cNvPr id="2" name="CaixaDeTexto 1"/>
        <xdr:cNvSpPr txBox="1"/>
      </xdr:nvSpPr>
      <xdr:spPr>
        <a:xfrm>
          <a:off x="5257801" y="942974"/>
          <a:ext cx="6840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r>
            <a:rPr lang="pt-BR" sz="1000"/>
            <a:t>Aqui você encontra os resultado consolidados</a:t>
          </a:r>
          <a:r>
            <a:rPr lang="pt-BR" sz="1000" baseline="0"/>
            <a:t> mensal </a:t>
          </a:r>
          <a:r>
            <a:rPr lang="pt-BR" sz="1000"/>
            <a:t>dos</a:t>
          </a:r>
          <a:r>
            <a:rPr lang="pt-BR" sz="1000" baseline="0"/>
            <a:t> atrasos e ausências por empresa, basta selecionar a empresa e o mês desejado que os dados são carregados automaticamente. O ano da análise é definido na aba Resultados.</a:t>
          </a:r>
          <a:endParaRPr lang="pt-BR" sz="1000"/>
        </a:p>
      </xdr:txBody>
    </xdr:sp>
    <xdr:clientData/>
  </xdr:twoCellAnchor>
  <xdr:twoCellAnchor editAs="absolute">
    <xdr:from>
      <xdr:col>2</xdr:col>
      <xdr:colOff>722574</xdr:colOff>
      <xdr:row>0</xdr:row>
      <xdr:rowOff>0</xdr:rowOff>
    </xdr:from>
    <xdr:to>
      <xdr:col>3</xdr:col>
      <xdr:colOff>472283</xdr:colOff>
      <xdr:row>1</xdr:row>
      <xdr:rowOff>15000</xdr:rowOff>
    </xdr:to>
    <xdr:sp macro="" textlink="">
      <xdr:nvSpPr>
        <xdr:cNvPr id="3" name="Retângulo 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59780814-C7F9-4922-9F89-14605BB9382F}"/>
            </a:ext>
          </a:extLst>
        </xdr:cNvPr>
        <xdr:cNvSpPr/>
      </xdr:nvSpPr>
      <xdr:spPr>
        <a:xfrm>
          <a:off x="2351349" y="0"/>
          <a:ext cx="1064159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CADASTRO</a:t>
          </a:r>
        </a:p>
      </xdr:txBody>
    </xdr:sp>
    <xdr:clientData/>
  </xdr:twoCellAnchor>
  <xdr:twoCellAnchor editAs="absolute">
    <xdr:from>
      <xdr:col>3</xdr:col>
      <xdr:colOff>543449</xdr:colOff>
      <xdr:row>0</xdr:row>
      <xdr:rowOff>0</xdr:rowOff>
    </xdr:from>
    <xdr:to>
      <xdr:col>4</xdr:col>
      <xdr:colOff>392635</xdr:colOff>
      <xdr:row>1</xdr:row>
      <xdr:rowOff>15000</xdr:rowOff>
    </xdr:to>
    <xdr:sp macro="" textlink="">
      <xdr:nvSpPr>
        <xdr:cNvPr id="4" name="Retângulo 3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D6D05B1-42C8-47E2-90C8-8606C977F2FF}"/>
            </a:ext>
          </a:extLst>
        </xdr:cNvPr>
        <xdr:cNvSpPr/>
      </xdr:nvSpPr>
      <xdr:spPr>
        <a:xfrm>
          <a:off x="3486674" y="0"/>
          <a:ext cx="1163636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LANÇAMENTOS</a:t>
          </a:r>
        </a:p>
      </xdr:txBody>
    </xdr:sp>
    <xdr:clientData/>
  </xdr:twoCellAnchor>
  <xdr:twoCellAnchor editAs="absolute">
    <xdr:from>
      <xdr:col>5</xdr:col>
      <xdr:colOff>257162</xdr:colOff>
      <xdr:row>0</xdr:row>
      <xdr:rowOff>0</xdr:rowOff>
    </xdr:from>
    <xdr:to>
      <xdr:col>5</xdr:col>
      <xdr:colOff>1302270</xdr:colOff>
      <xdr:row>1</xdr:row>
      <xdr:rowOff>15000</xdr:rowOff>
    </xdr:to>
    <xdr:sp macro="" textlink="">
      <xdr:nvSpPr>
        <xdr:cNvPr id="5" name="Retângulo 4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5829287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RELATÓRIOS</a:t>
          </a:r>
        </a:p>
      </xdr:txBody>
    </xdr:sp>
    <xdr:clientData/>
  </xdr:twoCellAnchor>
  <xdr:twoCellAnchor editAs="absolute">
    <xdr:from>
      <xdr:col>6</xdr:col>
      <xdr:colOff>1176320</xdr:colOff>
      <xdr:row>0</xdr:row>
      <xdr:rowOff>0</xdr:rowOff>
    </xdr:from>
    <xdr:to>
      <xdr:col>7</xdr:col>
      <xdr:colOff>935554</xdr:colOff>
      <xdr:row>1</xdr:row>
      <xdr:rowOff>15000</xdr:rowOff>
    </xdr:to>
    <xdr:sp macro="" textlink="">
      <xdr:nvSpPr>
        <xdr:cNvPr id="6" name="Retângulo 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76C32809-6107-4C6B-85DF-66702C9AF183}"/>
            </a:ext>
          </a:extLst>
        </xdr:cNvPr>
        <xdr:cNvSpPr/>
      </xdr:nvSpPr>
      <xdr:spPr>
        <a:xfrm>
          <a:off x="8062895" y="0"/>
          <a:ext cx="1073684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4</xdr:col>
      <xdr:colOff>457193</xdr:colOff>
      <xdr:row>0</xdr:row>
      <xdr:rowOff>0</xdr:rowOff>
    </xdr:from>
    <xdr:to>
      <xdr:col>5</xdr:col>
      <xdr:colOff>187851</xdr:colOff>
      <xdr:row>1</xdr:row>
      <xdr:rowOff>15000</xdr:rowOff>
    </xdr:to>
    <xdr:sp macro="" textlink="">
      <xdr:nvSpPr>
        <xdr:cNvPr id="8" name="Retângulo 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4714868" y="0"/>
          <a:ext cx="1045108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RESULTADOS</a:t>
          </a:r>
        </a:p>
      </xdr:txBody>
    </xdr:sp>
    <xdr:clientData/>
  </xdr:twoCellAnchor>
  <xdr:twoCellAnchor editAs="absolute">
    <xdr:from>
      <xdr:col>6</xdr:col>
      <xdr:colOff>47618</xdr:colOff>
      <xdr:row>0</xdr:row>
      <xdr:rowOff>0</xdr:rowOff>
    </xdr:from>
    <xdr:to>
      <xdr:col>6</xdr:col>
      <xdr:colOff>1092726</xdr:colOff>
      <xdr:row>1</xdr:row>
      <xdr:rowOff>15000</xdr:rowOff>
    </xdr:to>
    <xdr:sp macro="" textlink="">
      <xdr:nvSpPr>
        <xdr:cNvPr id="9" name="Retângulo 8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6934193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 editAs="absolute">
    <xdr:from>
      <xdr:col>2</xdr:col>
      <xdr:colOff>722571</xdr:colOff>
      <xdr:row>1</xdr:row>
      <xdr:rowOff>57150</xdr:rowOff>
    </xdr:from>
    <xdr:to>
      <xdr:col>3</xdr:col>
      <xdr:colOff>344121</xdr:colOff>
      <xdr:row>2</xdr:row>
      <xdr:rowOff>38100</xdr:rowOff>
    </xdr:to>
    <xdr:sp macro="" textlink="">
      <xdr:nvSpPr>
        <xdr:cNvPr id="10" name="Retângulo 9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DA51B8B2-F2D7-4326-A77A-BE56CE7C72D4}"/>
            </a:ext>
          </a:extLst>
        </xdr:cNvPr>
        <xdr:cNvSpPr/>
      </xdr:nvSpPr>
      <xdr:spPr>
        <a:xfrm>
          <a:off x="2351346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Geral</a:t>
          </a:r>
        </a:p>
      </xdr:txBody>
    </xdr:sp>
    <xdr:clientData/>
  </xdr:twoCellAnchor>
  <xdr:twoCellAnchor editAs="absolute">
    <xdr:from>
      <xdr:col>3</xdr:col>
      <xdr:colOff>390519</xdr:colOff>
      <xdr:row>1</xdr:row>
      <xdr:rowOff>57150</xdr:rowOff>
    </xdr:from>
    <xdr:to>
      <xdr:col>4</xdr:col>
      <xdr:colOff>12069</xdr:colOff>
      <xdr:row>2</xdr:row>
      <xdr:rowOff>38100</xdr:rowOff>
    </xdr:to>
    <xdr:sp macro="" textlink="">
      <xdr:nvSpPr>
        <xdr:cNvPr id="11" name="Retângulo 10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3333744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Gráficos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781208</xdr:colOff>
      <xdr:row>0</xdr:row>
      <xdr:rowOff>378000</xdr:rowOff>
    </xdr:to>
    <xdr:pic>
      <xdr:nvPicPr>
        <xdr:cNvPr id="12" name="Imagem 1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4</xdr:col>
      <xdr:colOff>66668</xdr:colOff>
      <xdr:row>1</xdr:row>
      <xdr:rowOff>57150</xdr:rowOff>
    </xdr:from>
    <xdr:to>
      <xdr:col>4</xdr:col>
      <xdr:colOff>1002668</xdr:colOff>
      <xdr:row>2</xdr:row>
      <xdr:rowOff>38100</xdr:rowOff>
    </xdr:to>
    <xdr:sp macro="" textlink="">
      <xdr:nvSpPr>
        <xdr:cNvPr id="13" name="Retângulo 12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4324343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Individual</a:t>
          </a:r>
        </a:p>
      </xdr:txBody>
    </xdr:sp>
    <xdr:clientData/>
  </xdr:twoCellAnchor>
  <xdr:twoCellAnchor editAs="absolute">
    <xdr:from>
      <xdr:col>4</xdr:col>
      <xdr:colOff>1057268</xdr:colOff>
      <xdr:row>1</xdr:row>
      <xdr:rowOff>57150</xdr:rowOff>
    </xdr:from>
    <xdr:to>
      <xdr:col>5</xdr:col>
      <xdr:colOff>678818</xdr:colOff>
      <xdr:row>2</xdr:row>
      <xdr:rowOff>38100</xdr:rowOff>
    </xdr:to>
    <xdr:sp macro="" textlink="">
      <xdr:nvSpPr>
        <xdr:cNvPr id="14" name="Retângulo 13">
          <a:hlinkClick xmlns:r="http://schemas.openxmlformats.org/officeDocument/2006/relationships" r:id="rId10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5314943" y="438150"/>
          <a:ext cx="936000" cy="2952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Empresa</a:t>
          </a:r>
        </a:p>
      </xdr:txBody>
    </xdr:sp>
    <xdr:clientData/>
  </xdr:twoCellAnchor>
  <xdr:twoCellAnchor editAs="absolute">
    <xdr:from>
      <xdr:col>5</xdr:col>
      <xdr:colOff>723900</xdr:colOff>
      <xdr:row>1</xdr:row>
      <xdr:rowOff>57150</xdr:rowOff>
    </xdr:from>
    <xdr:to>
      <xdr:col>6</xdr:col>
      <xdr:colOff>345450</xdr:colOff>
      <xdr:row>2</xdr:row>
      <xdr:rowOff>38100</xdr:rowOff>
    </xdr:to>
    <xdr:sp macro="" textlink="">
      <xdr:nvSpPr>
        <xdr:cNvPr id="15" name="Retângulo 14">
          <a:hlinkClick xmlns:r="http://schemas.openxmlformats.org/officeDocument/2006/relationships" r:id="rId11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6296025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Frequência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142876</xdr:colOff>
      <xdr:row>2</xdr:row>
      <xdr:rowOff>228601</xdr:rowOff>
    </xdr:from>
    <xdr:to>
      <xdr:col>15</xdr:col>
      <xdr:colOff>191551</xdr:colOff>
      <xdr:row>4</xdr:row>
      <xdr:rowOff>161925</xdr:rowOff>
    </xdr:to>
    <xdr:sp macro="" textlink="">
      <xdr:nvSpPr>
        <xdr:cNvPr id="2" name="CaixaDeTexto 1"/>
        <xdr:cNvSpPr txBox="1"/>
      </xdr:nvSpPr>
      <xdr:spPr>
        <a:xfrm>
          <a:off x="5248276" y="923926"/>
          <a:ext cx="684000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r>
            <a:rPr lang="pt-BR" sz="1000"/>
            <a:t>Aqui você encontra a folha de frequência </a:t>
          </a:r>
          <a:r>
            <a:rPr lang="pt-BR" sz="1000" baseline="0"/>
            <a:t>mensal </a:t>
          </a:r>
          <a:r>
            <a:rPr lang="pt-BR" sz="1000"/>
            <a:t>do funcionário, basta informar a matrícula e o mês desejado que os dados são carregados automaticamente</a:t>
          </a:r>
          <a:r>
            <a:rPr lang="pt-BR" sz="1000" baseline="0"/>
            <a:t>. O ano da análise é definido na aba Resultados.</a:t>
          </a:r>
          <a:endParaRPr lang="pt-BR" sz="1000"/>
        </a:p>
      </xdr:txBody>
    </xdr:sp>
    <xdr:clientData/>
  </xdr:twoCellAnchor>
  <xdr:twoCellAnchor editAs="absolute">
    <xdr:from>
      <xdr:col>2</xdr:col>
      <xdr:colOff>903549</xdr:colOff>
      <xdr:row>0</xdr:row>
      <xdr:rowOff>0</xdr:rowOff>
    </xdr:from>
    <xdr:to>
      <xdr:col>4</xdr:col>
      <xdr:colOff>129383</xdr:colOff>
      <xdr:row>1</xdr:row>
      <xdr:rowOff>15000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59780814-C7F9-4922-9F89-14605BB9382F}"/>
            </a:ext>
          </a:extLst>
        </xdr:cNvPr>
        <xdr:cNvSpPr/>
      </xdr:nvSpPr>
      <xdr:spPr>
        <a:xfrm>
          <a:off x="2351349" y="0"/>
          <a:ext cx="1064159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CADASTRO</a:t>
          </a:r>
        </a:p>
      </xdr:txBody>
    </xdr:sp>
    <xdr:clientData/>
  </xdr:twoCellAnchor>
  <xdr:twoCellAnchor editAs="absolute">
    <xdr:from>
      <xdr:col>4</xdr:col>
      <xdr:colOff>200549</xdr:colOff>
      <xdr:row>0</xdr:row>
      <xdr:rowOff>0</xdr:rowOff>
    </xdr:from>
    <xdr:to>
      <xdr:col>5</xdr:col>
      <xdr:colOff>449785</xdr:colOff>
      <xdr:row>1</xdr:row>
      <xdr:rowOff>15000</xdr:rowOff>
    </xdr:to>
    <xdr:sp macro="" textlink="">
      <xdr:nvSpPr>
        <xdr:cNvPr id="5" name="Retângulo 4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D6D05B1-42C8-47E2-90C8-8606C977F2FF}"/>
            </a:ext>
          </a:extLst>
        </xdr:cNvPr>
        <xdr:cNvSpPr/>
      </xdr:nvSpPr>
      <xdr:spPr>
        <a:xfrm>
          <a:off x="3486674" y="0"/>
          <a:ext cx="1163636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LANÇAMENTOS</a:t>
          </a:r>
        </a:p>
      </xdr:txBody>
    </xdr:sp>
    <xdr:clientData/>
  </xdr:twoCellAnchor>
  <xdr:twoCellAnchor editAs="absolute">
    <xdr:from>
      <xdr:col>6</xdr:col>
      <xdr:colOff>723887</xdr:colOff>
      <xdr:row>0</xdr:row>
      <xdr:rowOff>0</xdr:rowOff>
    </xdr:from>
    <xdr:to>
      <xdr:col>7</xdr:col>
      <xdr:colOff>454545</xdr:colOff>
      <xdr:row>1</xdr:row>
      <xdr:rowOff>15000</xdr:rowOff>
    </xdr:to>
    <xdr:sp macro="" textlink="">
      <xdr:nvSpPr>
        <xdr:cNvPr id="6" name="Retângulo 5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5829287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RELATÓRIOS</a:t>
          </a:r>
        </a:p>
      </xdr:txBody>
    </xdr:sp>
    <xdr:clientData/>
  </xdr:twoCellAnchor>
  <xdr:twoCellAnchor editAs="absolute">
    <xdr:from>
      <xdr:col>8</xdr:col>
      <xdr:colOff>566720</xdr:colOff>
      <xdr:row>0</xdr:row>
      <xdr:rowOff>0</xdr:rowOff>
    </xdr:from>
    <xdr:to>
      <xdr:col>10</xdr:col>
      <xdr:colOff>287854</xdr:colOff>
      <xdr:row>1</xdr:row>
      <xdr:rowOff>15000</xdr:rowOff>
    </xdr:to>
    <xdr:sp macro="" textlink="">
      <xdr:nvSpPr>
        <xdr:cNvPr id="7" name="Retângulo 6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76C32809-6107-4C6B-85DF-66702C9AF183}"/>
            </a:ext>
          </a:extLst>
        </xdr:cNvPr>
        <xdr:cNvSpPr/>
      </xdr:nvSpPr>
      <xdr:spPr>
        <a:xfrm>
          <a:off x="8062895" y="0"/>
          <a:ext cx="1073684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5</xdr:col>
      <xdr:colOff>514343</xdr:colOff>
      <xdr:row>0</xdr:row>
      <xdr:rowOff>0</xdr:rowOff>
    </xdr:from>
    <xdr:to>
      <xdr:col>6</xdr:col>
      <xdr:colOff>654576</xdr:colOff>
      <xdr:row>1</xdr:row>
      <xdr:rowOff>15000</xdr:rowOff>
    </xdr:to>
    <xdr:sp macro="" textlink="">
      <xdr:nvSpPr>
        <xdr:cNvPr id="9" name="Retângulo 8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4714868" y="0"/>
          <a:ext cx="1045108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RESULTADOS</a:t>
          </a:r>
        </a:p>
      </xdr:txBody>
    </xdr:sp>
    <xdr:clientData/>
  </xdr:twoCellAnchor>
  <xdr:twoCellAnchor editAs="absolute">
    <xdr:from>
      <xdr:col>7</xdr:col>
      <xdr:colOff>514343</xdr:colOff>
      <xdr:row>0</xdr:row>
      <xdr:rowOff>0</xdr:rowOff>
    </xdr:from>
    <xdr:to>
      <xdr:col>8</xdr:col>
      <xdr:colOff>483126</xdr:colOff>
      <xdr:row>1</xdr:row>
      <xdr:rowOff>15000</xdr:rowOff>
    </xdr:to>
    <xdr:sp macro="" textlink="">
      <xdr:nvSpPr>
        <xdr:cNvPr id="10" name="Retângulo 9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6934193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 editAs="absolute">
    <xdr:from>
      <xdr:col>2</xdr:col>
      <xdr:colOff>903546</xdr:colOff>
      <xdr:row>1</xdr:row>
      <xdr:rowOff>57150</xdr:rowOff>
    </xdr:from>
    <xdr:to>
      <xdr:col>4</xdr:col>
      <xdr:colOff>1221</xdr:colOff>
      <xdr:row>2</xdr:row>
      <xdr:rowOff>38100</xdr:rowOff>
    </xdr:to>
    <xdr:sp macro="" textlink="">
      <xdr:nvSpPr>
        <xdr:cNvPr id="11" name="Retângulo 10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DA51B8B2-F2D7-4326-A77A-BE56CE7C72D4}"/>
            </a:ext>
          </a:extLst>
        </xdr:cNvPr>
        <xdr:cNvSpPr/>
      </xdr:nvSpPr>
      <xdr:spPr>
        <a:xfrm>
          <a:off x="2351346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Geral</a:t>
          </a:r>
        </a:p>
      </xdr:txBody>
    </xdr:sp>
    <xdr:clientData/>
  </xdr:twoCellAnchor>
  <xdr:twoCellAnchor editAs="absolute">
    <xdr:from>
      <xdr:col>4</xdr:col>
      <xdr:colOff>47619</xdr:colOff>
      <xdr:row>1</xdr:row>
      <xdr:rowOff>57150</xdr:rowOff>
    </xdr:from>
    <xdr:to>
      <xdr:col>5</xdr:col>
      <xdr:colOff>69219</xdr:colOff>
      <xdr:row>2</xdr:row>
      <xdr:rowOff>38100</xdr:rowOff>
    </xdr:to>
    <xdr:sp macro="" textlink="">
      <xdr:nvSpPr>
        <xdr:cNvPr id="12" name="Retângulo 11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3333744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Gráficos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781208</xdr:colOff>
      <xdr:row>0</xdr:row>
      <xdr:rowOff>378000</xdr:rowOff>
    </xdr:to>
    <xdr:pic>
      <xdr:nvPicPr>
        <xdr:cNvPr id="13" name="Imagem 1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5</xdr:col>
      <xdr:colOff>123818</xdr:colOff>
      <xdr:row>1</xdr:row>
      <xdr:rowOff>57150</xdr:rowOff>
    </xdr:from>
    <xdr:to>
      <xdr:col>6</xdr:col>
      <xdr:colOff>154943</xdr:colOff>
      <xdr:row>2</xdr:row>
      <xdr:rowOff>38100</xdr:rowOff>
    </xdr:to>
    <xdr:sp macro="" textlink="">
      <xdr:nvSpPr>
        <xdr:cNvPr id="14" name="Retângulo 13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4324343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Individual</a:t>
          </a:r>
        </a:p>
      </xdr:txBody>
    </xdr:sp>
    <xdr:clientData/>
  </xdr:twoCellAnchor>
  <xdr:twoCellAnchor editAs="absolute">
    <xdr:from>
      <xdr:col>6</xdr:col>
      <xdr:colOff>209543</xdr:colOff>
      <xdr:row>1</xdr:row>
      <xdr:rowOff>57150</xdr:rowOff>
    </xdr:from>
    <xdr:to>
      <xdr:col>6</xdr:col>
      <xdr:colOff>1145543</xdr:colOff>
      <xdr:row>2</xdr:row>
      <xdr:rowOff>38100</xdr:rowOff>
    </xdr:to>
    <xdr:sp macro="" textlink="">
      <xdr:nvSpPr>
        <xdr:cNvPr id="15" name="Retângulo 14">
          <a:hlinkClick xmlns:r="http://schemas.openxmlformats.org/officeDocument/2006/relationships" r:id="rId10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5314943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Empresa</a:t>
          </a:r>
        </a:p>
      </xdr:txBody>
    </xdr:sp>
    <xdr:clientData/>
  </xdr:twoCellAnchor>
  <xdr:twoCellAnchor editAs="absolute">
    <xdr:from>
      <xdr:col>6</xdr:col>
      <xdr:colOff>1190625</xdr:colOff>
      <xdr:row>1</xdr:row>
      <xdr:rowOff>57150</xdr:rowOff>
    </xdr:from>
    <xdr:to>
      <xdr:col>7</xdr:col>
      <xdr:colOff>812175</xdr:colOff>
      <xdr:row>2</xdr:row>
      <xdr:rowOff>38100</xdr:rowOff>
    </xdr:to>
    <xdr:sp macro="" textlink="">
      <xdr:nvSpPr>
        <xdr:cNvPr id="16" name="Retângulo 15">
          <a:hlinkClick xmlns:r="http://schemas.openxmlformats.org/officeDocument/2006/relationships" r:id="rId11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6296025" y="438150"/>
          <a:ext cx="936000" cy="2952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Frequência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29</xdr:row>
      <xdr:rowOff>38100</xdr:rowOff>
    </xdr:from>
    <xdr:to>
      <xdr:col>14</xdr:col>
      <xdr:colOff>673800</xdr:colOff>
      <xdr:row>43</xdr:row>
      <xdr:rowOff>114300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38100</xdr:colOff>
      <xdr:row>43</xdr:row>
      <xdr:rowOff>152400</xdr:rowOff>
    </xdr:from>
    <xdr:to>
      <xdr:col>7</xdr:col>
      <xdr:colOff>377100</xdr:colOff>
      <xdr:row>58</xdr:row>
      <xdr:rowOff>38100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449100</xdr:colOff>
      <xdr:row>43</xdr:row>
      <xdr:rowOff>152400</xdr:rowOff>
    </xdr:from>
    <xdr:to>
      <xdr:col>14</xdr:col>
      <xdr:colOff>673800</xdr:colOff>
      <xdr:row>58</xdr:row>
      <xdr:rowOff>38100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38100</xdr:colOff>
      <xdr:row>66</xdr:row>
      <xdr:rowOff>38100</xdr:rowOff>
    </xdr:from>
    <xdr:to>
      <xdr:col>14</xdr:col>
      <xdr:colOff>673800</xdr:colOff>
      <xdr:row>80</xdr:row>
      <xdr:rowOff>114300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38100</xdr:colOff>
      <xdr:row>80</xdr:row>
      <xdr:rowOff>161925</xdr:rowOff>
    </xdr:from>
    <xdr:to>
      <xdr:col>7</xdr:col>
      <xdr:colOff>377100</xdr:colOff>
      <xdr:row>95</xdr:row>
      <xdr:rowOff>47625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7</xdr:col>
      <xdr:colOff>449100</xdr:colOff>
      <xdr:row>80</xdr:row>
      <xdr:rowOff>161925</xdr:rowOff>
    </xdr:from>
    <xdr:to>
      <xdr:col>14</xdr:col>
      <xdr:colOff>673800</xdr:colOff>
      <xdr:row>95</xdr:row>
      <xdr:rowOff>47625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38100</xdr:colOff>
      <xdr:row>104</xdr:row>
      <xdr:rowOff>38100</xdr:rowOff>
    </xdr:from>
    <xdr:to>
      <xdr:col>14</xdr:col>
      <xdr:colOff>673800</xdr:colOff>
      <xdr:row>118</xdr:row>
      <xdr:rowOff>114300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38100</xdr:colOff>
      <xdr:row>118</xdr:row>
      <xdr:rowOff>161925</xdr:rowOff>
    </xdr:from>
    <xdr:to>
      <xdr:col>7</xdr:col>
      <xdr:colOff>377100</xdr:colOff>
      <xdr:row>133</xdr:row>
      <xdr:rowOff>47625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7</xdr:col>
      <xdr:colOff>449100</xdr:colOff>
      <xdr:row>118</xdr:row>
      <xdr:rowOff>161925</xdr:rowOff>
    </xdr:from>
    <xdr:to>
      <xdr:col>14</xdr:col>
      <xdr:colOff>673800</xdr:colOff>
      <xdr:row>133</xdr:row>
      <xdr:rowOff>47625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</xdr:col>
      <xdr:colOff>38100</xdr:colOff>
      <xdr:row>142</xdr:row>
      <xdr:rowOff>38100</xdr:rowOff>
    </xdr:from>
    <xdr:to>
      <xdr:col>14</xdr:col>
      <xdr:colOff>673800</xdr:colOff>
      <xdr:row>156</xdr:row>
      <xdr:rowOff>114300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</xdr:col>
      <xdr:colOff>38100</xdr:colOff>
      <xdr:row>156</xdr:row>
      <xdr:rowOff>161925</xdr:rowOff>
    </xdr:from>
    <xdr:to>
      <xdr:col>7</xdr:col>
      <xdr:colOff>377100</xdr:colOff>
      <xdr:row>171</xdr:row>
      <xdr:rowOff>47625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7</xdr:col>
      <xdr:colOff>449100</xdr:colOff>
      <xdr:row>156</xdr:row>
      <xdr:rowOff>161925</xdr:rowOff>
    </xdr:from>
    <xdr:to>
      <xdr:col>14</xdr:col>
      <xdr:colOff>673800</xdr:colOff>
      <xdr:row>171</xdr:row>
      <xdr:rowOff>47625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1</xdr:col>
      <xdr:colOff>38100</xdr:colOff>
      <xdr:row>180</xdr:row>
      <xdr:rowOff>38100</xdr:rowOff>
    </xdr:from>
    <xdr:to>
      <xdr:col>14</xdr:col>
      <xdr:colOff>673800</xdr:colOff>
      <xdr:row>194</xdr:row>
      <xdr:rowOff>114300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</xdr:col>
      <xdr:colOff>38100</xdr:colOff>
      <xdr:row>194</xdr:row>
      <xdr:rowOff>161925</xdr:rowOff>
    </xdr:from>
    <xdr:to>
      <xdr:col>7</xdr:col>
      <xdr:colOff>377100</xdr:colOff>
      <xdr:row>209</xdr:row>
      <xdr:rowOff>47625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7</xdr:col>
      <xdr:colOff>449100</xdr:colOff>
      <xdr:row>194</xdr:row>
      <xdr:rowOff>161925</xdr:rowOff>
    </xdr:from>
    <xdr:to>
      <xdr:col>14</xdr:col>
      <xdr:colOff>673800</xdr:colOff>
      <xdr:row>209</xdr:row>
      <xdr:rowOff>47625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1</xdr:col>
      <xdr:colOff>38100</xdr:colOff>
      <xdr:row>218</xdr:row>
      <xdr:rowOff>38100</xdr:rowOff>
    </xdr:from>
    <xdr:to>
      <xdr:col>14</xdr:col>
      <xdr:colOff>673800</xdr:colOff>
      <xdr:row>232</xdr:row>
      <xdr:rowOff>114300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1</xdr:col>
      <xdr:colOff>38100</xdr:colOff>
      <xdr:row>232</xdr:row>
      <xdr:rowOff>171450</xdr:rowOff>
    </xdr:from>
    <xdr:to>
      <xdr:col>7</xdr:col>
      <xdr:colOff>377100</xdr:colOff>
      <xdr:row>247</xdr:row>
      <xdr:rowOff>57150</xdr:rowOff>
    </xdr:to>
    <xdr:graphicFrame macro="">
      <xdr:nvGraphicFramePr>
        <xdr:cNvPr id="18" name="Gráfico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7</xdr:col>
      <xdr:colOff>449100</xdr:colOff>
      <xdr:row>232</xdr:row>
      <xdr:rowOff>171450</xdr:rowOff>
    </xdr:from>
    <xdr:to>
      <xdr:col>14</xdr:col>
      <xdr:colOff>673800</xdr:colOff>
      <xdr:row>247</xdr:row>
      <xdr:rowOff>57150</xdr:rowOff>
    </xdr:to>
    <xdr:graphicFrame macro="">
      <xdr:nvGraphicFramePr>
        <xdr:cNvPr id="19" name="Gráfico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absolute">
    <xdr:from>
      <xdr:col>7</xdr:col>
      <xdr:colOff>114301</xdr:colOff>
      <xdr:row>2</xdr:row>
      <xdr:rowOff>200025</xdr:rowOff>
    </xdr:from>
    <xdr:to>
      <xdr:col>17</xdr:col>
      <xdr:colOff>334426</xdr:colOff>
      <xdr:row>4</xdr:row>
      <xdr:rowOff>133349</xdr:rowOff>
    </xdr:to>
    <xdr:sp macro="" textlink="">
      <xdr:nvSpPr>
        <xdr:cNvPr id="20" name="CaixaDeTexto 19"/>
        <xdr:cNvSpPr txBox="1"/>
      </xdr:nvSpPr>
      <xdr:spPr>
        <a:xfrm>
          <a:off x="5248276" y="895350"/>
          <a:ext cx="684000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r>
            <a:rPr lang="pt-BR" sz="1000"/>
            <a:t>Aqui você encontra um relatório gerencial pronto para impressão, com todos os resultados e gráficos do seu controle de frequência</a:t>
          </a:r>
          <a:r>
            <a:rPr lang="pt-BR" sz="1000" baseline="0"/>
            <a:t>. O ano da análise é definido na aba Resultados.</a:t>
          </a:r>
          <a:endParaRPr lang="pt-BR" sz="1000"/>
        </a:p>
      </xdr:txBody>
    </xdr:sp>
    <xdr:clientData/>
  </xdr:twoCellAnchor>
  <xdr:twoCellAnchor editAs="absolute">
    <xdr:from>
      <xdr:col>3</xdr:col>
      <xdr:colOff>112974</xdr:colOff>
      <xdr:row>0</xdr:row>
      <xdr:rowOff>0</xdr:rowOff>
    </xdr:from>
    <xdr:to>
      <xdr:col>4</xdr:col>
      <xdr:colOff>453233</xdr:colOff>
      <xdr:row>1</xdr:row>
      <xdr:rowOff>15000</xdr:rowOff>
    </xdr:to>
    <xdr:sp macro="" textlink="">
      <xdr:nvSpPr>
        <xdr:cNvPr id="22" name="Retângulo 21">
          <a:hlinkClick xmlns:r="http://schemas.openxmlformats.org/officeDocument/2006/relationships" r:id="rId19"/>
          <a:extLst>
            <a:ext uri="{FF2B5EF4-FFF2-40B4-BE49-F238E27FC236}">
              <a16:creationId xmlns="" xmlns:a16="http://schemas.microsoft.com/office/drawing/2014/main" id="{59780814-C7F9-4922-9F89-14605BB9382F}"/>
            </a:ext>
          </a:extLst>
        </xdr:cNvPr>
        <xdr:cNvSpPr/>
      </xdr:nvSpPr>
      <xdr:spPr>
        <a:xfrm>
          <a:off x="2351349" y="0"/>
          <a:ext cx="1064159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CADASTRO</a:t>
          </a:r>
        </a:p>
      </xdr:txBody>
    </xdr:sp>
    <xdr:clientData/>
  </xdr:twoCellAnchor>
  <xdr:twoCellAnchor editAs="absolute">
    <xdr:from>
      <xdr:col>4</xdr:col>
      <xdr:colOff>524399</xdr:colOff>
      <xdr:row>0</xdr:row>
      <xdr:rowOff>0</xdr:rowOff>
    </xdr:from>
    <xdr:to>
      <xdr:col>6</xdr:col>
      <xdr:colOff>240235</xdr:colOff>
      <xdr:row>1</xdr:row>
      <xdr:rowOff>15000</xdr:rowOff>
    </xdr:to>
    <xdr:sp macro="" textlink="">
      <xdr:nvSpPr>
        <xdr:cNvPr id="23" name="Retângulo 22">
          <a:hlinkClick xmlns:r="http://schemas.openxmlformats.org/officeDocument/2006/relationships" r:id="rId20"/>
          <a:extLst>
            <a:ext uri="{FF2B5EF4-FFF2-40B4-BE49-F238E27FC236}">
              <a16:creationId xmlns="" xmlns:a16="http://schemas.microsoft.com/office/drawing/2014/main" id="{4D6D05B1-42C8-47E2-90C8-8606C977F2FF}"/>
            </a:ext>
          </a:extLst>
        </xdr:cNvPr>
        <xdr:cNvSpPr/>
      </xdr:nvSpPr>
      <xdr:spPr>
        <a:xfrm>
          <a:off x="3486674" y="0"/>
          <a:ext cx="1163636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LANÇAMENTOS</a:t>
          </a:r>
        </a:p>
      </xdr:txBody>
    </xdr:sp>
    <xdr:clientData/>
  </xdr:twoCellAnchor>
  <xdr:twoCellAnchor editAs="absolute">
    <xdr:from>
      <xdr:col>7</xdr:col>
      <xdr:colOff>695312</xdr:colOff>
      <xdr:row>0</xdr:row>
      <xdr:rowOff>0</xdr:rowOff>
    </xdr:from>
    <xdr:to>
      <xdr:col>9</xdr:col>
      <xdr:colOff>292620</xdr:colOff>
      <xdr:row>1</xdr:row>
      <xdr:rowOff>15000</xdr:rowOff>
    </xdr:to>
    <xdr:sp macro="" textlink="">
      <xdr:nvSpPr>
        <xdr:cNvPr id="24" name="Retângulo 23">
          <a:hlinkClick xmlns:r="http://schemas.openxmlformats.org/officeDocument/2006/relationships" r:id="rId21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5829287" y="0"/>
          <a:ext cx="1045108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RELATÓRIOS</a:t>
          </a:r>
        </a:p>
      </xdr:txBody>
    </xdr:sp>
    <xdr:clientData/>
  </xdr:twoCellAnchor>
  <xdr:twoCellAnchor editAs="absolute">
    <xdr:from>
      <xdr:col>11</xdr:col>
      <xdr:colOff>33320</xdr:colOff>
      <xdr:row>0</xdr:row>
      <xdr:rowOff>0</xdr:rowOff>
    </xdr:from>
    <xdr:to>
      <xdr:col>12</xdr:col>
      <xdr:colOff>383104</xdr:colOff>
      <xdr:row>1</xdr:row>
      <xdr:rowOff>15000</xdr:rowOff>
    </xdr:to>
    <xdr:sp macro="" textlink="">
      <xdr:nvSpPr>
        <xdr:cNvPr id="25" name="Retângulo 24">
          <a:hlinkClick xmlns:r="http://schemas.openxmlformats.org/officeDocument/2006/relationships" r:id="rId22"/>
          <a:extLst>
            <a:ext uri="{FF2B5EF4-FFF2-40B4-BE49-F238E27FC236}">
              <a16:creationId xmlns="" xmlns:a16="http://schemas.microsoft.com/office/drawing/2014/main" id="{76C32809-6107-4C6B-85DF-66702C9AF183}"/>
            </a:ext>
          </a:extLst>
        </xdr:cNvPr>
        <xdr:cNvSpPr/>
      </xdr:nvSpPr>
      <xdr:spPr>
        <a:xfrm>
          <a:off x="8062895" y="0"/>
          <a:ext cx="1073684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781208</xdr:colOff>
      <xdr:row>0</xdr:row>
      <xdr:rowOff>378000</xdr:rowOff>
    </xdr:to>
    <xdr:pic>
      <xdr:nvPicPr>
        <xdr:cNvPr id="26" name="Imagem 25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6</xdr:col>
      <xdr:colOff>304793</xdr:colOff>
      <xdr:row>0</xdr:row>
      <xdr:rowOff>0</xdr:rowOff>
    </xdr:from>
    <xdr:to>
      <xdr:col>7</xdr:col>
      <xdr:colOff>626001</xdr:colOff>
      <xdr:row>1</xdr:row>
      <xdr:rowOff>15000</xdr:rowOff>
    </xdr:to>
    <xdr:sp macro="" textlink="">
      <xdr:nvSpPr>
        <xdr:cNvPr id="27" name="Retângulo 26">
          <a:hlinkClick xmlns:r="http://schemas.openxmlformats.org/officeDocument/2006/relationships" r:id="rId24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4714868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RESULTADOS</a:t>
          </a:r>
        </a:p>
      </xdr:txBody>
    </xdr:sp>
    <xdr:clientData/>
  </xdr:twoCellAnchor>
  <xdr:twoCellAnchor editAs="absolute">
    <xdr:from>
      <xdr:col>9</xdr:col>
      <xdr:colOff>352418</xdr:colOff>
      <xdr:row>0</xdr:row>
      <xdr:rowOff>0</xdr:rowOff>
    </xdr:from>
    <xdr:to>
      <xdr:col>10</xdr:col>
      <xdr:colOff>673626</xdr:colOff>
      <xdr:row>1</xdr:row>
      <xdr:rowOff>15000</xdr:rowOff>
    </xdr:to>
    <xdr:sp macro="" textlink="">
      <xdr:nvSpPr>
        <xdr:cNvPr id="28" name="Retângulo 27">
          <a:hlinkClick xmlns:r="http://schemas.openxmlformats.org/officeDocument/2006/relationships" r:id="rId25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6934193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17</xdr:row>
      <xdr:rowOff>162000</xdr:rowOff>
    </xdr:from>
    <xdr:to>
      <xdr:col>3</xdr:col>
      <xdr:colOff>866700</xdr:colOff>
      <xdr:row>30</xdr:row>
      <xdr:rowOff>61500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6</xdr:col>
      <xdr:colOff>28575</xdr:colOff>
      <xdr:row>5</xdr:row>
      <xdr:rowOff>38100</xdr:rowOff>
    </xdr:from>
    <xdr:to>
      <xdr:col>9</xdr:col>
      <xdr:colOff>1768200</xdr:colOff>
      <xdr:row>11</xdr:row>
      <xdr:rowOff>114300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</xdr:col>
      <xdr:colOff>0</xdr:colOff>
      <xdr:row>5</xdr:row>
      <xdr:rowOff>38100</xdr:rowOff>
    </xdr:from>
    <xdr:to>
      <xdr:col>3</xdr:col>
      <xdr:colOff>866700</xdr:colOff>
      <xdr:row>17</xdr:row>
      <xdr:rowOff>128100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3</xdr:col>
      <xdr:colOff>904875</xdr:colOff>
      <xdr:row>5</xdr:row>
      <xdr:rowOff>38100</xdr:rowOff>
    </xdr:from>
    <xdr:to>
      <xdr:col>5</xdr:col>
      <xdr:colOff>1771575</xdr:colOff>
      <xdr:row>17</xdr:row>
      <xdr:rowOff>128100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3</xdr:col>
      <xdr:colOff>904875</xdr:colOff>
      <xdr:row>17</xdr:row>
      <xdr:rowOff>162000</xdr:rowOff>
    </xdr:from>
    <xdr:to>
      <xdr:col>5</xdr:col>
      <xdr:colOff>1771575</xdr:colOff>
      <xdr:row>30</xdr:row>
      <xdr:rowOff>61500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6</xdr:col>
      <xdr:colOff>28575</xdr:colOff>
      <xdr:row>11</xdr:row>
      <xdr:rowOff>142875</xdr:rowOff>
    </xdr:from>
    <xdr:to>
      <xdr:col>9</xdr:col>
      <xdr:colOff>1768200</xdr:colOff>
      <xdr:row>17</xdr:row>
      <xdr:rowOff>166275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absolute">
    <xdr:from>
      <xdr:col>6</xdr:col>
      <xdr:colOff>28575</xdr:colOff>
      <xdr:row>18</xdr:row>
      <xdr:rowOff>0</xdr:rowOff>
    </xdr:from>
    <xdr:to>
      <xdr:col>9</xdr:col>
      <xdr:colOff>1768200</xdr:colOff>
      <xdr:row>24</xdr:row>
      <xdr:rowOff>23400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absolute">
    <xdr:from>
      <xdr:col>6</xdr:col>
      <xdr:colOff>28575</xdr:colOff>
      <xdr:row>24</xdr:row>
      <xdr:rowOff>38100</xdr:rowOff>
    </xdr:from>
    <xdr:to>
      <xdr:col>9</xdr:col>
      <xdr:colOff>1768200</xdr:colOff>
      <xdr:row>30</xdr:row>
      <xdr:rowOff>61500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absolute">
    <xdr:from>
      <xdr:col>2</xdr:col>
      <xdr:colOff>389199</xdr:colOff>
      <xdr:row>0</xdr:row>
      <xdr:rowOff>0</xdr:rowOff>
    </xdr:from>
    <xdr:to>
      <xdr:col>3</xdr:col>
      <xdr:colOff>605633</xdr:colOff>
      <xdr:row>1</xdr:row>
      <xdr:rowOff>15000</xdr:rowOff>
    </xdr:to>
    <xdr:sp macro="" textlink="">
      <xdr:nvSpPr>
        <xdr:cNvPr id="10" name="Retângulo 9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59780814-C7F9-4922-9F89-14605BB9382F}"/>
            </a:ext>
          </a:extLst>
        </xdr:cNvPr>
        <xdr:cNvSpPr/>
      </xdr:nvSpPr>
      <xdr:spPr>
        <a:xfrm>
          <a:off x="2351349" y="0"/>
          <a:ext cx="1064159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CADASTRO</a:t>
          </a:r>
        </a:p>
      </xdr:txBody>
    </xdr:sp>
    <xdr:clientData/>
  </xdr:twoCellAnchor>
  <xdr:twoCellAnchor editAs="absolute">
    <xdr:from>
      <xdr:col>3</xdr:col>
      <xdr:colOff>676799</xdr:colOff>
      <xdr:row>0</xdr:row>
      <xdr:rowOff>0</xdr:rowOff>
    </xdr:from>
    <xdr:to>
      <xdr:col>4</xdr:col>
      <xdr:colOff>59260</xdr:colOff>
      <xdr:row>1</xdr:row>
      <xdr:rowOff>15000</xdr:rowOff>
    </xdr:to>
    <xdr:sp macro="" textlink="">
      <xdr:nvSpPr>
        <xdr:cNvPr id="11" name="Retângulo 10">
          <a:hlinkClick xmlns:r="http://schemas.openxmlformats.org/officeDocument/2006/relationships" r:id="rId10"/>
          <a:extLst>
            <a:ext uri="{FF2B5EF4-FFF2-40B4-BE49-F238E27FC236}">
              <a16:creationId xmlns="" xmlns:a16="http://schemas.microsoft.com/office/drawing/2014/main" id="{4D6D05B1-42C8-47E2-90C8-8606C977F2FF}"/>
            </a:ext>
          </a:extLst>
        </xdr:cNvPr>
        <xdr:cNvSpPr/>
      </xdr:nvSpPr>
      <xdr:spPr>
        <a:xfrm>
          <a:off x="3486674" y="0"/>
          <a:ext cx="1163636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LANÇAMENTOS</a:t>
          </a:r>
        </a:p>
      </xdr:txBody>
    </xdr:sp>
    <xdr:clientData/>
  </xdr:twoCellAnchor>
  <xdr:twoCellAnchor editAs="absolute">
    <xdr:from>
      <xdr:col>5</xdr:col>
      <xdr:colOff>390512</xdr:colOff>
      <xdr:row>0</xdr:row>
      <xdr:rowOff>0</xdr:rowOff>
    </xdr:from>
    <xdr:to>
      <xdr:col>5</xdr:col>
      <xdr:colOff>1435620</xdr:colOff>
      <xdr:row>1</xdr:row>
      <xdr:rowOff>15000</xdr:rowOff>
    </xdr:to>
    <xdr:sp macro="" textlink="">
      <xdr:nvSpPr>
        <xdr:cNvPr id="12" name="Retângulo 11">
          <a:hlinkClick xmlns:r="http://schemas.openxmlformats.org/officeDocument/2006/relationships" r:id="rId11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5829287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RELATÓRIOS</a:t>
          </a:r>
        </a:p>
      </xdr:txBody>
    </xdr:sp>
    <xdr:clientData/>
  </xdr:twoCellAnchor>
  <xdr:twoCellAnchor editAs="absolute">
    <xdr:from>
      <xdr:col>7</xdr:col>
      <xdr:colOff>1570</xdr:colOff>
      <xdr:row>0</xdr:row>
      <xdr:rowOff>0</xdr:rowOff>
    </xdr:from>
    <xdr:to>
      <xdr:col>7</xdr:col>
      <xdr:colOff>1068904</xdr:colOff>
      <xdr:row>1</xdr:row>
      <xdr:rowOff>15000</xdr:rowOff>
    </xdr:to>
    <xdr:sp macro="" textlink="">
      <xdr:nvSpPr>
        <xdr:cNvPr id="13" name="Retângulo 12">
          <a:hlinkClick xmlns:r="http://schemas.openxmlformats.org/officeDocument/2006/relationships" r:id="rId12"/>
          <a:extLst>
            <a:ext uri="{FF2B5EF4-FFF2-40B4-BE49-F238E27FC236}">
              <a16:creationId xmlns="" xmlns:a16="http://schemas.microsoft.com/office/drawing/2014/main" id="{76C32809-6107-4C6B-85DF-66702C9AF183}"/>
            </a:ext>
          </a:extLst>
        </xdr:cNvPr>
        <xdr:cNvSpPr/>
      </xdr:nvSpPr>
      <xdr:spPr>
        <a:xfrm>
          <a:off x="8062895" y="0"/>
          <a:ext cx="1073684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781208</xdr:colOff>
      <xdr:row>0</xdr:row>
      <xdr:rowOff>378000</xdr:rowOff>
    </xdr:to>
    <xdr:pic>
      <xdr:nvPicPr>
        <xdr:cNvPr id="14" name="Imagem 1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4</xdr:col>
      <xdr:colOff>123818</xdr:colOff>
      <xdr:row>0</xdr:row>
      <xdr:rowOff>0</xdr:rowOff>
    </xdr:from>
    <xdr:to>
      <xdr:col>5</xdr:col>
      <xdr:colOff>321201</xdr:colOff>
      <xdr:row>1</xdr:row>
      <xdr:rowOff>15000</xdr:rowOff>
    </xdr:to>
    <xdr:sp macro="" textlink="">
      <xdr:nvSpPr>
        <xdr:cNvPr id="15" name="Retângulo 14">
          <a:hlinkClick xmlns:r="http://schemas.openxmlformats.org/officeDocument/2006/relationships" r:id="rId14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4714868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RESULTADOS</a:t>
          </a:r>
        </a:p>
      </xdr:txBody>
    </xdr:sp>
    <xdr:clientData/>
  </xdr:twoCellAnchor>
  <xdr:twoCellAnchor editAs="absolute">
    <xdr:from>
      <xdr:col>5</xdr:col>
      <xdr:colOff>1495418</xdr:colOff>
      <xdr:row>0</xdr:row>
      <xdr:rowOff>0</xdr:rowOff>
    </xdr:from>
    <xdr:to>
      <xdr:col>6</xdr:col>
      <xdr:colOff>759351</xdr:colOff>
      <xdr:row>1</xdr:row>
      <xdr:rowOff>15000</xdr:rowOff>
    </xdr:to>
    <xdr:sp macro="" textlink="">
      <xdr:nvSpPr>
        <xdr:cNvPr id="16" name="Retângulo 15">
          <a:hlinkClick xmlns:r="http://schemas.openxmlformats.org/officeDocument/2006/relationships" r:id="rId15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6934193" y="0"/>
          <a:ext cx="1045108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DASHBOARD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2170374</xdr:colOff>
      <xdr:row>0</xdr:row>
      <xdr:rowOff>0</xdr:rowOff>
    </xdr:from>
    <xdr:to>
      <xdr:col>1</xdr:col>
      <xdr:colOff>3234533</xdr:colOff>
      <xdr:row>1</xdr:row>
      <xdr:rowOff>15000</xdr:rowOff>
    </xdr:to>
    <xdr:sp macro="" textlink="">
      <xdr:nvSpPr>
        <xdr:cNvPr id="11" name="Retângulo 1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59780814-C7F9-4922-9F89-14605BB9382F}"/>
            </a:ext>
          </a:extLst>
        </xdr:cNvPr>
        <xdr:cNvSpPr/>
      </xdr:nvSpPr>
      <xdr:spPr>
        <a:xfrm>
          <a:off x="2351349" y="0"/>
          <a:ext cx="1064159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CADASTRO</a:t>
          </a:r>
        </a:p>
      </xdr:txBody>
    </xdr:sp>
    <xdr:clientData/>
  </xdr:twoCellAnchor>
  <xdr:twoCellAnchor editAs="absolute">
    <xdr:from>
      <xdr:col>1</xdr:col>
      <xdr:colOff>3305699</xdr:colOff>
      <xdr:row>0</xdr:row>
      <xdr:rowOff>0</xdr:rowOff>
    </xdr:from>
    <xdr:to>
      <xdr:col>1</xdr:col>
      <xdr:colOff>4469335</xdr:colOff>
      <xdr:row>1</xdr:row>
      <xdr:rowOff>15000</xdr:rowOff>
    </xdr:to>
    <xdr:sp macro="" textlink="">
      <xdr:nvSpPr>
        <xdr:cNvPr id="12" name="Retângulo 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D6D05B1-42C8-47E2-90C8-8606C977F2FF}"/>
            </a:ext>
          </a:extLst>
        </xdr:cNvPr>
        <xdr:cNvSpPr/>
      </xdr:nvSpPr>
      <xdr:spPr>
        <a:xfrm>
          <a:off x="3486674" y="0"/>
          <a:ext cx="1163636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LANÇAMENTOS</a:t>
          </a:r>
        </a:p>
      </xdr:txBody>
    </xdr:sp>
    <xdr:clientData/>
  </xdr:twoCellAnchor>
  <xdr:twoCellAnchor editAs="absolute">
    <xdr:from>
      <xdr:col>1</xdr:col>
      <xdr:colOff>5648312</xdr:colOff>
      <xdr:row>0</xdr:row>
      <xdr:rowOff>0</xdr:rowOff>
    </xdr:from>
    <xdr:to>
      <xdr:col>3</xdr:col>
      <xdr:colOff>749820</xdr:colOff>
      <xdr:row>1</xdr:row>
      <xdr:rowOff>15000</xdr:rowOff>
    </xdr:to>
    <xdr:sp macro="" textlink="">
      <xdr:nvSpPr>
        <xdr:cNvPr id="13" name="Retângulo 1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5829287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RELATÓRIOS</a:t>
          </a:r>
        </a:p>
      </xdr:txBody>
    </xdr:sp>
    <xdr:clientData/>
  </xdr:twoCellAnchor>
  <xdr:twoCellAnchor editAs="absolute">
    <xdr:from>
      <xdr:col>3</xdr:col>
      <xdr:colOff>1938320</xdr:colOff>
      <xdr:row>0</xdr:row>
      <xdr:rowOff>0</xdr:rowOff>
    </xdr:from>
    <xdr:to>
      <xdr:col>3</xdr:col>
      <xdr:colOff>3012004</xdr:colOff>
      <xdr:row>1</xdr:row>
      <xdr:rowOff>15000</xdr:rowOff>
    </xdr:to>
    <xdr:sp macro="" textlink="">
      <xdr:nvSpPr>
        <xdr:cNvPr id="14" name="Retângulo 13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76C32809-6107-4C6B-85DF-66702C9AF183}"/>
            </a:ext>
          </a:extLst>
        </xdr:cNvPr>
        <xdr:cNvSpPr/>
      </xdr:nvSpPr>
      <xdr:spPr>
        <a:xfrm>
          <a:off x="8062895" y="0"/>
          <a:ext cx="1073684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1</xdr:col>
      <xdr:colOff>2170371</xdr:colOff>
      <xdr:row>1</xdr:row>
      <xdr:rowOff>57150</xdr:rowOff>
    </xdr:from>
    <xdr:to>
      <xdr:col>1</xdr:col>
      <xdr:colOff>3106371</xdr:colOff>
      <xdr:row>2</xdr:row>
      <xdr:rowOff>38100</xdr:rowOff>
    </xdr:to>
    <xdr:sp macro="" textlink="">
      <xdr:nvSpPr>
        <xdr:cNvPr id="15" name="Retângulo 1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DA51B8B2-F2D7-4326-A77A-BE56CE7C72D4}"/>
            </a:ext>
          </a:extLst>
        </xdr:cNvPr>
        <xdr:cNvSpPr/>
      </xdr:nvSpPr>
      <xdr:spPr>
        <a:xfrm>
          <a:off x="2351346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Passo a passo</a:t>
          </a:r>
        </a:p>
      </xdr:txBody>
    </xdr:sp>
    <xdr:clientData/>
  </xdr:twoCellAnchor>
  <xdr:twoCellAnchor editAs="absolute">
    <xdr:from>
      <xdr:col>1</xdr:col>
      <xdr:colOff>3152769</xdr:colOff>
      <xdr:row>1</xdr:row>
      <xdr:rowOff>57150</xdr:rowOff>
    </xdr:from>
    <xdr:to>
      <xdr:col>1</xdr:col>
      <xdr:colOff>4088769</xdr:colOff>
      <xdr:row>2</xdr:row>
      <xdr:rowOff>38100</xdr:rowOff>
    </xdr:to>
    <xdr:sp macro="" textlink="">
      <xdr:nvSpPr>
        <xdr:cNvPr id="16" name="Retângulo 15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3333744" y="438150"/>
          <a:ext cx="936000" cy="2952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Dúvidas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781208</xdr:colOff>
      <xdr:row>0</xdr:row>
      <xdr:rowOff>378000</xdr:rowOff>
    </xdr:to>
    <xdr:pic>
      <xdr:nvPicPr>
        <xdr:cNvPr id="17" name="Imagem 1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1</xdr:col>
      <xdr:colOff>4533893</xdr:colOff>
      <xdr:row>0</xdr:row>
      <xdr:rowOff>0</xdr:rowOff>
    </xdr:from>
    <xdr:to>
      <xdr:col>1</xdr:col>
      <xdr:colOff>5579001</xdr:colOff>
      <xdr:row>1</xdr:row>
      <xdr:rowOff>15000</xdr:rowOff>
    </xdr:to>
    <xdr:sp macro="" textlink="">
      <xdr:nvSpPr>
        <xdr:cNvPr id="18" name="Retângulo 17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4714868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RESULTADOS</a:t>
          </a:r>
        </a:p>
      </xdr:txBody>
    </xdr:sp>
    <xdr:clientData/>
  </xdr:twoCellAnchor>
  <xdr:twoCellAnchor editAs="absolute">
    <xdr:from>
      <xdr:col>3</xdr:col>
      <xdr:colOff>809618</xdr:colOff>
      <xdr:row>0</xdr:row>
      <xdr:rowOff>0</xdr:rowOff>
    </xdr:from>
    <xdr:to>
      <xdr:col>3</xdr:col>
      <xdr:colOff>1854726</xdr:colOff>
      <xdr:row>1</xdr:row>
      <xdr:rowOff>15000</xdr:rowOff>
    </xdr:to>
    <xdr:sp macro="" textlink="">
      <xdr:nvSpPr>
        <xdr:cNvPr id="19" name="Retângulo 18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6934193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 editAs="absolute">
    <xdr:from>
      <xdr:col>1</xdr:col>
      <xdr:colOff>4143368</xdr:colOff>
      <xdr:row>1</xdr:row>
      <xdr:rowOff>57150</xdr:rowOff>
    </xdr:from>
    <xdr:to>
      <xdr:col>1</xdr:col>
      <xdr:colOff>5079368</xdr:colOff>
      <xdr:row>2</xdr:row>
      <xdr:rowOff>38100</xdr:rowOff>
    </xdr:to>
    <xdr:sp macro="" textlink="">
      <xdr:nvSpPr>
        <xdr:cNvPr id="20" name="Retângulo 19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4324343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Sugestões</a:t>
          </a:r>
        </a:p>
      </xdr:txBody>
    </xdr:sp>
    <xdr:clientData/>
  </xdr:twoCellAnchor>
  <xdr:twoCellAnchor editAs="absolute">
    <xdr:from>
      <xdr:col>1</xdr:col>
      <xdr:colOff>5133968</xdr:colOff>
      <xdr:row>1</xdr:row>
      <xdr:rowOff>57150</xdr:rowOff>
    </xdr:from>
    <xdr:to>
      <xdr:col>3</xdr:col>
      <xdr:colOff>126368</xdr:colOff>
      <xdr:row>2</xdr:row>
      <xdr:rowOff>38100</xdr:rowOff>
    </xdr:to>
    <xdr:sp macro="" textlink="">
      <xdr:nvSpPr>
        <xdr:cNvPr id="21" name="Retângulo 20">
          <a:hlinkClick xmlns:r="http://schemas.openxmlformats.org/officeDocument/2006/relationships" r:id="rId10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5314943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Sobre nós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371475</xdr:colOff>
      <xdr:row>3</xdr:row>
      <xdr:rowOff>16934</xdr:rowOff>
    </xdr:from>
    <xdr:ext cx="4505326" cy="585545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xmlns="" id="{16337F32-E358-440E-AA28-C2AF9E2B6D2A}"/>
            </a:ext>
          </a:extLst>
        </xdr:cNvPr>
        <xdr:cNvSpPr txBox="1"/>
      </xdr:nvSpPr>
      <xdr:spPr>
        <a:xfrm>
          <a:off x="12820650" y="959909"/>
          <a:ext cx="4505326" cy="5855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050">
              <a:solidFill>
                <a:schemeClr val="tx1">
                  <a:lumMod val="65000"/>
                  <a:lumOff val="35000"/>
                </a:schemeClr>
              </a:solidFill>
            </a:rPr>
            <a:t>Além</a:t>
          </a:r>
          <a:r>
            <a:rPr lang="pt-BR" sz="1050" baseline="0">
              <a:solidFill>
                <a:schemeClr val="tx1">
                  <a:lumMod val="65000"/>
                  <a:lumOff val="35000"/>
                </a:schemeClr>
              </a:solidFill>
            </a:rPr>
            <a:t> dessa planilha, você pode usar outras planilhas para melhorar a gestão da sua empresa. Todas as planilhas da SOUZA já estão prontas e são práticas de se usar!</a:t>
          </a:r>
          <a:endParaRPr lang="pt-BR" sz="1050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oneCellAnchor>
  <xdr:twoCellAnchor editAs="oneCell">
    <xdr:from>
      <xdr:col>8</xdr:col>
      <xdr:colOff>885825</xdr:colOff>
      <xdr:row>3</xdr:row>
      <xdr:rowOff>257175</xdr:rowOff>
    </xdr:from>
    <xdr:to>
      <xdr:col>12</xdr:col>
      <xdr:colOff>178800</xdr:colOff>
      <xdr:row>13</xdr:row>
      <xdr:rowOff>89175</xdr:rowOff>
    </xdr:to>
    <xdr:pic>
      <xdr:nvPicPr>
        <xdr:cNvPr id="4" name="Imagem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425" y="1200150"/>
          <a:ext cx="2160000" cy="2880000"/>
        </a:xfrm>
        <a:prstGeom prst="rect">
          <a:avLst/>
        </a:prstGeom>
      </xdr:spPr>
    </xdr:pic>
    <xdr:clientData/>
  </xdr:twoCellAnchor>
  <xdr:twoCellAnchor editAs="absolute">
    <xdr:from>
      <xdr:col>2</xdr:col>
      <xdr:colOff>1589349</xdr:colOff>
      <xdr:row>0</xdr:row>
      <xdr:rowOff>0</xdr:rowOff>
    </xdr:from>
    <xdr:to>
      <xdr:col>2</xdr:col>
      <xdr:colOff>2653508</xdr:colOff>
      <xdr:row>1</xdr:row>
      <xdr:rowOff>15000</xdr:rowOff>
    </xdr:to>
    <xdr:sp macro="" textlink="">
      <xdr:nvSpPr>
        <xdr:cNvPr id="5" name="Retângulo 4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59780814-C7F9-4922-9F89-14605BB9382F}"/>
            </a:ext>
          </a:extLst>
        </xdr:cNvPr>
        <xdr:cNvSpPr/>
      </xdr:nvSpPr>
      <xdr:spPr>
        <a:xfrm>
          <a:off x="2351349" y="0"/>
          <a:ext cx="1064159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CADASTRO</a:t>
          </a:r>
        </a:p>
      </xdr:txBody>
    </xdr:sp>
    <xdr:clientData/>
  </xdr:twoCellAnchor>
  <xdr:twoCellAnchor editAs="absolute">
    <xdr:from>
      <xdr:col>2</xdr:col>
      <xdr:colOff>2724674</xdr:colOff>
      <xdr:row>0</xdr:row>
      <xdr:rowOff>0</xdr:rowOff>
    </xdr:from>
    <xdr:to>
      <xdr:col>2</xdr:col>
      <xdr:colOff>3888310</xdr:colOff>
      <xdr:row>1</xdr:row>
      <xdr:rowOff>15000</xdr:rowOff>
    </xdr:to>
    <xdr:sp macro="" textlink="">
      <xdr:nvSpPr>
        <xdr:cNvPr id="6" name="Retângulo 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4D6D05B1-42C8-47E2-90C8-8606C977F2FF}"/>
            </a:ext>
          </a:extLst>
        </xdr:cNvPr>
        <xdr:cNvSpPr/>
      </xdr:nvSpPr>
      <xdr:spPr>
        <a:xfrm>
          <a:off x="3486674" y="0"/>
          <a:ext cx="1163636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LANÇAMENTOS</a:t>
          </a:r>
        </a:p>
      </xdr:txBody>
    </xdr:sp>
    <xdr:clientData/>
  </xdr:twoCellAnchor>
  <xdr:twoCellAnchor editAs="absolute">
    <xdr:from>
      <xdr:col>3</xdr:col>
      <xdr:colOff>323837</xdr:colOff>
      <xdr:row>0</xdr:row>
      <xdr:rowOff>0</xdr:rowOff>
    </xdr:from>
    <xdr:to>
      <xdr:col>4</xdr:col>
      <xdr:colOff>225945</xdr:colOff>
      <xdr:row>1</xdr:row>
      <xdr:rowOff>15000</xdr:rowOff>
    </xdr:to>
    <xdr:sp macro="" textlink="">
      <xdr:nvSpPr>
        <xdr:cNvPr id="7" name="Retângulo 6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5829287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RELATÓRIOS</a:t>
          </a:r>
        </a:p>
      </xdr:txBody>
    </xdr:sp>
    <xdr:clientData/>
  </xdr:twoCellAnchor>
  <xdr:twoCellAnchor editAs="absolute">
    <xdr:from>
      <xdr:col>6</xdr:col>
      <xdr:colOff>252395</xdr:colOff>
      <xdr:row>0</xdr:row>
      <xdr:rowOff>0</xdr:rowOff>
    </xdr:from>
    <xdr:to>
      <xdr:col>8</xdr:col>
      <xdr:colOff>144979</xdr:colOff>
      <xdr:row>1</xdr:row>
      <xdr:rowOff>15000</xdr:rowOff>
    </xdr:to>
    <xdr:sp macro="" textlink="">
      <xdr:nvSpPr>
        <xdr:cNvPr id="8" name="Retângulo 7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76C32809-6107-4C6B-85DF-66702C9AF183}"/>
            </a:ext>
          </a:extLst>
        </xdr:cNvPr>
        <xdr:cNvSpPr/>
      </xdr:nvSpPr>
      <xdr:spPr>
        <a:xfrm>
          <a:off x="8062895" y="0"/>
          <a:ext cx="1073684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2</xdr:col>
      <xdr:colOff>1589346</xdr:colOff>
      <xdr:row>1</xdr:row>
      <xdr:rowOff>57150</xdr:rowOff>
    </xdr:from>
    <xdr:to>
      <xdr:col>2</xdr:col>
      <xdr:colOff>2525346</xdr:colOff>
      <xdr:row>2</xdr:row>
      <xdr:rowOff>38100</xdr:rowOff>
    </xdr:to>
    <xdr:sp macro="" textlink="">
      <xdr:nvSpPr>
        <xdr:cNvPr id="9" name="Retângulo 8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DA51B8B2-F2D7-4326-A77A-BE56CE7C72D4}"/>
            </a:ext>
          </a:extLst>
        </xdr:cNvPr>
        <xdr:cNvSpPr/>
      </xdr:nvSpPr>
      <xdr:spPr>
        <a:xfrm>
          <a:off x="2351346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Passo a passo</a:t>
          </a:r>
        </a:p>
      </xdr:txBody>
    </xdr:sp>
    <xdr:clientData/>
  </xdr:twoCellAnchor>
  <xdr:twoCellAnchor editAs="absolute">
    <xdr:from>
      <xdr:col>2</xdr:col>
      <xdr:colOff>2571744</xdr:colOff>
      <xdr:row>1</xdr:row>
      <xdr:rowOff>57150</xdr:rowOff>
    </xdr:from>
    <xdr:to>
      <xdr:col>2</xdr:col>
      <xdr:colOff>3507744</xdr:colOff>
      <xdr:row>2</xdr:row>
      <xdr:rowOff>38100</xdr:rowOff>
    </xdr:to>
    <xdr:sp macro="" textlink="">
      <xdr:nvSpPr>
        <xdr:cNvPr id="10" name="Retângulo 9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3333744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Dúvidas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200183</xdr:colOff>
      <xdr:row>0</xdr:row>
      <xdr:rowOff>378000</xdr:rowOff>
    </xdr:to>
    <xdr:pic>
      <xdr:nvPicPr>
        <xdr:cNvPr id="11" name="Imagem 1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2</xdr:col>
      <xdr:colOff>3952868</xdr:colOff>
      <xdr:row>0</xdr:row>
      <xdr:rowOff>0</xdr:rowOff>
    </xdr:from>
    <xdr:to>
      <xdr:col>3</xdr:col>
      <xdr:colOff>254526</xdr:colOff>
      <xdr:row>1</xdr:row>
      <xdr:rowOff>15000</xdr:rowOff>
    </xdr:to>
    <xdr:sp macro="" textlink="">
      <xdr:nvSpPr>
        <xdr:cNvPr id="12" name="Retângulo 11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4714868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RESULTADOS</a:t>
          </a:r>
        </a:p>
      </xdr:txBody>
    </xdr:sp>
    <xdr:clientData/>
  </xdr:twoCellAnchor>
  <xdr:twoCellAnchor editAs="absolute">
    <xdr:from>
      <xdr:col>4</xdr:col>
      <xdr:colOff>285743</xdr:colOff>
      <xdr:row>0</xdr:row>
      <xdr:rowOff>0</xdr:rowOff>
    </xdr:from>
    <xdr:to>
      <xdr:col>6</xdr:col>
      <xdr:colOff>168801</xdr:colOff>
      <xdr:row>1</xdr:row>
      <xdr:rowOff>15000</xdr:rowOff>
    </xdr:to>
    <xdr:sp macro="" textlink="">
      <xdr:nvSpPr>
        <xdr:cNvPr id="13" name="Retângulo 12">
          <a:hlinkClick xmlns:r="http://schemas.openxmlformats.org/officeDocument/2006/relationships" r:id="rId10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6934193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 editAs="absolute">
    <xdr:from>
      <xdr:col>2</xdr:col>
      <xdr:colOff>3562343</xdr:colOff>
      <xdr:row>1</xdr:row>
      <xdr:rowOff>57150</xdr:rowOff>
    </xdr:from>
    <xdr:to>
      <xdr:col>2</xdr:col>
      <xdr:colOff>4498343</xdr:colOff>
      <xdr:row>2</xdr:row>
      <xdr:rowOff>38100</xdr:rowOff>
    </xdr:to>
    <xdr:sp macro="" textlink="">
      <xdr:nvSpPr>
        <xdr:cNvPr id="14" name="Retângulo 13">
          <a:hlinkClick xmlns:r="http://schemas.openxmlformats.org/officeDocument/2006/relationships" r:id="rId11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4324343" y="438150"/>
          <a:ext cx="936000" cy="2952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Sugestões</a:t>
          </a:r>
        </a:p>
      </xdr:txBody>
    </xdr:sp>
    <xdr:clientData/>
  </xdr:twoCellAnchor>
  <xdr:twoCellAnchor editAs="absolute">
    <xdr:from>
      <xdr:col>2</xdr:col>
      <xdr:colOff>4552943</xdr:colOff>
      <xdr:row>1</xdr:row>
      <xdr:rowOff>57150</xdr:rowOff>
    </xdr:from>
    <xdr:to>
      <xdr:col>3</xdr:col>
      <xdr:colOff>745493</xdr:colOff>
      <xdr:row>2</xdr:row>
      <xdr:rowOff>38100</xdr:rowOff>
    </xdr:to>
    <xdr:sp macro="" textlink="">
      <xdr:nvSpPr>
        <xdr:cNvPr id="15" name="Retângulo 14">
          <a:hlinkClick xmlns:r="http://schemas.openxmlformats.org/officeDocument/2006/relationships" r:id="rId12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5314943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Sobre nós</a:t>
          </a:r>
        </a:p>
      </xdr:txBody>
    </xdr:sp>
    <xdr:clientData/>
  </xdr:twoCellAnchor>
  <xdr:twoCellAnchor editAs="oneCell">
    <xdr:from>
      <xdr:col>5</xdr:col>
      <xdr:colOff>0</xdr:colOff>
      <xdr:row>3</xdr:row>
      <xdr:rowOff>257175</xdr:rowOff>
    </xdr:from>
    <xdr:to>
      <xdr:col>8</xdr:col>
      <xdr:colOff>569325</xdr:colOff>
      <xdr:row>13</xdr:row>
      <xdr:rowOff>89175</xdr:rowOff>
    </xdr:to>
    <xdr:pic>
      <xdr:nvPicPr>
        <xdr:cNvPr id="18" name="Imagem 17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0925" y="1200150"/>
          <a:ext cx="2160000" cy="288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4</xdr:row>
      <xdr:rowOff>57150</xdr:rowOff>
    </xdr:from>
    <xdr:to>
      <xdr:col>4</xdr:col>
      <xdr:colOff>202200</xdr:colOff>
      <xdr:row>10</xdr:row>
      <xdr:rowOff>240300</xdr:rowOff>
    </xdr:to>
    <xdr:grpSp>
      <xdr:nvGrpSpPr>
        <xdr:cNvPr id="2" name="Grupo 1">
          <a:hlinkClick xmlns:r="http://schemas.openxmlformats.org/officeDocument/2006/relationships" r:id="rId1"/>
        </xdr:cNvPr>
        <xdr:cNvGrpSpPr/>
      </xdr:nvGrpSpPr>
      <xdr:grpSpPr>
        <a:xfrm>
          <a:off x="133350" y="1295400"/>
          <a:ext cx="2412000" cy="2412000"/>
          <a:chOff x="133350" y="1295400"/>
          <a:chExt cx="2412000" cy="2412000"/>
        </a:xfrm>
      </xdr:grpSpPr>
      <xdr:sp macro="" textlink="">
        <xdr:nvSpPr>
          <xdr:cNvPr id="3" name="Retângulo 2"/>
          <xdr:cNvSpPr>
            <a:spLocks noChangeAspect="1"/>
          </xdr:cNvSpPr>
        </xdr:nvSpPr>
        <xdr:spPr>
          <a:xfrm>
            <a:off x="133350" y="1295400"/>
            <a:ext cx="2412000" cy="241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aixaDeTexto 3"/>
          <xdr:cNvSpPr txBox="1"/>
        </xdr:nvSpPr>
        <xdr:spPr>
          <a:xfrm>
            <a:off x="133350" y="1428750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1">
                <a:solidFill>
                  <a:srgbClr val="C00000"/>
                </a:solidFill>
                <a:latin typeface="Arial Narrow" panose="020B0606020202030204" pitchFamily="34" charset="0"/>
                <a:cs typeface="Arial" panose="020B0604020202020204" pitchFamily="34" charset="0"/>
              </a:rPr>
              <a:t>Planilhas Profissionais Prontas</a:t>
            </a:r>
          </a:p>
        </xdr:txBody>
      </xdr:sp>
      <xdr:sp macro="" textlink="">
        <xdr:nvSpPr>
          <xdr:cNvPr id="5" name="CaixaDeTexto 4"/>
          <xdr:cNvSpPr txBox="1"/>
        </xdr:nvSpPr>
        <xdr:spPr>
          <a:xfrm>
            <a:off x="133350" y="1704975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0" i="0">
                <a:solidFill>
                  <a:schemeClr val="bg1"/>
                </a:solidFill>
                <a:latin typeface="Arial Narrow" panose="020B0606020202030204" pitchFamily="34" charset="0"/>
              </a:rPr>
              <a:t>souzasistemas.com</a:t>
            </a:r>
          </a:p>
        </xdr:txBody>
      </xdr:sp>
      <xdr:pic>
        <xdr:nvPicPr>
          <xdr:cNvPr id="6" name="Imagem 5" descr="Excel icon PNG, ICO or ICNS | Free vector icons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biLevel thresh="25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00075" y="2047875"/>
            <a:ext cx="1440000" cy="144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absolute">
    <xdr:from>
      <xdr:col>4</xdr:col>
      <xdr:colOff>276225</xdr:colOff>
      <xdr:row>4</xdr:row>
      <xdr:rowOff>57150</xdr:rowOff>
    </xdr:from>
    <xdr:to>
      <xdr:col>7</xdr:col>
      <xdr:colOff>516525</xdr:colOff>
      <xdr:row>10</xdr:row>
      <xdr:rowOff>240300</xdr:rowOff>
    </xdr:to>
    <xdr:grpSp>
      <xdr:nvGrpSpPr>
        <xdr:cNvPr id="7" name="Grupo 6">
          <a:hlinkClick xmlns:r="http://schemas.openxmlformats.org/officeDocument/2006/relationships" r:id="rId3"/>
        </xdr:cNvPr>
        <xdr:cNvGrpSpPr/>
      </xdr:nvGrpSpPr>
      <xdr:grpSpPr>
        <a:xfrm>
          <a:off x="2619375" y="1295400"/>
          <a:ext cx="2412000" cy="2412000"/>
          <a:chOff x="2619375" y="1295400"/>
          <a:chExt cx="2412000" cy="2412000"/>
        </a:xfrm>
      </xdr:grpSpPr>
      <xdr:sp macro="" textlink="">
        <xdr:nvSpPr>
          <xdr:cNvPr id="8" name="Retângulo 7"/>
          <xdr:cNvSpPr>
            <a:spLocks noChangeAspect="1"/>
          </xdr:cNvSpPr>
        </xdr:nvSpPr>
        <xdr:spPr>
          <a:xfrm>
            <a:off x="2619375" y="1295400"/>
            <a:ext cx="2412000" cy="241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9" name="CaixaDeTexto 8"/>
          <xdr:cNvSpPr txBox="1"/>
        </xdr:nvSpPr>
        <xdr:spPr>
          <a:xfrm>
            <a:off x="2619375" y="1428750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1">
                <a:solidFill>
                  <a:srgbClr val="C00000"/>
                </a:solidFill>
                <a:latin typeface="Arial Narrow" panose="020B0606020202030204" pitchFamily="34" charset="0"/>
                <a:cs typeface="Arial" panose="020B0604020202020204" pitchFamily="34" charset="0"/>
              </a:rPr>
              <a:t>Instagram</a:t>
            </a:r>
          </a:p>
        </xdr:txBody>
      </xdr:sp>
      <xdr:sp macro="" textlink="">
        <xdr:nvSpPr>
          <xdr:cNvPr id="10" name="CaixaDeTexto 9"/>
          <xdr:cNvSpPr txBox="1"/>
        </xdr:nvSpPr>
        <xdr:spPr>
          <a:xfrm>
            <a:off x="2619375" y="1704975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0" i="0">
                <a:solidFill>
                  <a:schemeClr val="bg1"/>
                </a:solidFill>
                <a:latin typeface="Arial Narrow" panose="020B0606020202030204" pitchFamily="34" charset="0"/>
              </a:rPr>
              <a:t>instagram.com/souza_sistemas</a:t>
            </a:r>
          </a:p>
        </xdr:txBody>
      </xdr:sp>
      <xdr:pic>
        <xdr:nvPicPr>
          <xdr:cNvPr id="11" name="Imagem 10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3219450" y="2171700"/>
            <a:ext cx="1260000" cy="1260000"/>
          </a:xfrm>
          <a:prstGeom prst="rect">
            <a:avLst/>
          </a:prstGeom>
        </xdr:spPr>
      </xdr:pic>
    </xdr:grpSp>
    <xdr:clientData/>
  </xdr:twoCellAnchor>
  <xdr:twoCellAnchor editAs="absolute">
    <xdr:from>
      <xdr:col>7</xdr:col>
      <xdr:colOff>561975</xdr:colOff>
      <xdr:row>4</xdr:row>
      <xdr:rowOff>57150</xdr:rowOff>
    </xdr:from>
    <xdr:to>
      <xdr:col>11</xdr:col>
      <xdr:colOff>78375</xdr:colOff>
      <xdr:row>10</xdr:row>
      <xdr:rowOff>240300</xdr:rowOff>
    </xdr:to>
    <xdr:grpSp>
      <xdr:nvGrpSpPr>
        <xdr:cNvPr id="12" name="Grupo 11">
          <a:hlinkClick xmlns:r="http://schemas.openxmlformats.org/officeDocument/2006/relationships" r:id="rId5"/>
        </xdr:cNvPr>
        <xdr:cNvGrpSpPr/>
      </xdr:nvGrpSpPr>
      <xdr:grpSpPr>
        <a:xfrm>
          <a:off x="5076825" y="1295400"/>
          <a:ext cx="2412000" cy="2412000"/>
          <a:chOff x="5076825" y="1295400"/>
          <a:chExt cx="2412000" cy="2412000"/>
        </a:xfrm>
      </xdr:grpSpPr>
      <xdr:sp macro="" textlink="">
        <xdr:nvSpPr>
          <xdr:cNvPr id="13" name="Retângulo 12"/>
          <xdr:cNvSpPr>
            <a:spLocks noChangeAspect="1"/>
          </xdr:cNvSpPr>
        </xdr:nvSpPr>
        <xdr:spPr>
          <a:xfrm>
            <a:off x="5076825" y="1295400"/>
            <a:ext cx="2412000" cy="241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4" name="CaixaDeTexto 13"/>
          <xdr:cNvSpPr txBox="1"/>
        </xdr:nvSpPr>
        <xdr:spPr>
          <a:xfrm>
            <a:off x="5076825" y="1428750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1">
                <a:solidFill>
                  <a:srgbClr val="C00000"/>
                </a:solidFill>
                <a:latin typeface="Arial Narrow" panose="020B0606020202030204" pitchFamily="34" charset="0"/>
                <a:cs typeface="Arial" panose="020B0604020202020204" pitchFamily="34" charset="0"/>
              </a:rPr>
              <a:t>Facebook</a:t>
            </a:r>
          </a:p>
        </xdr:txBody>
      </xdr:sp>
      <xdr:sp macro="" textlink="">
        <xdr:nvSpPr>
          <xdr:cNvPr id="15" name="CaixaDeTexto 14"/>
          <xdr:cNvSpPr txBox="1"/>
        </xdr:nvSpPr>
        <xdr:spPr>
          <a:xfrm>
            <a:off x="5076825" y="1704975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0" i="0">
                <a:solidFill>
                  <a:schemeClr val="bg1"/>
                </a:solidFill>
                <a:latin typeface="Arial Narrow" panose="020B0606020202030204" pitchFamily="34" charset="0"/>
              </a:rPr>
              <a:t>facebook.com/souzasistemas</a:t>
            </a:r>
          </a:p>
        </xdr:txBody>
      </xdr:sp>
      <xdr:pic>
        <xdr:nvPicPr>
          <xdr:cNvPr id="16" name="Imagem 15"/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5686425" y="2171700"/>
            <a:ext cx="1260000" cy="1260000"/>
          </a:xfrm>
          <a:prstGeom prst="rect">
            <a:avLst/>
          </a:prstGeom>
        </xdr:spPr>
      </xdr:pic>
    </xdr:grpSp>
    <xdr:clientData/>
  </xdr:twoCellAnchor>
  <xdr:twoCellAnchor editAs="absolute">
    <xdr:from>
      <xdr:col>11</xdr:col>
      <xdr:colOff>142875</xdr:colOff>
      <xdr:row>4</xdr:row>
      <xdr:rowOff>57150</xdr:rowOff>
    </xdr:from>
    <xdr:to>
      <xdr:col>14</xdr:col>
      <xdr:colOff>383175</xdr:colOff>
      <xdr:row>10</xdr:row>
      <xdr:rowOff>240300</xdr:rowOff>
    </xdr:to>
    <xdr:grpSp>
      <xdr:nvGrpSpPr>
        <xdr:cNvPr id="17" name="Grupo 16">
          <a:hlinkClick xmlns:r="http://schemas.openxmlformats.org/officeDocument/2006/relationships" r:id="rId7"/>
        </xdr:cNvPr>
        <xdr:cNvGrpSpPr/>
      </xdr:nvGrpSpPr>
      <xdr:grpSpPr>
        <a:xfrm>
          <a:off x="7553325" y="1295400"/>
          <a:ext cx="2412000" cy="2412000"/>
          <a:chOff x="7553325" y="1295400"/>
          <a:chExt cx="2412000" cy="2412000"/>
        </a:xfrm>
      </xdr:grpSpPr>
      <xdr:sp macro="" textlink="">
        <xdr:nvSpPr>
          <xdr:cNvPr id="18" name="Retângulo 17"/>
          <xdr:cNvSpPr>
            <a:spLocks noChangeAspect="1"/>
          </xdr:cNvSpPr>
        </xdr:nvSpPr>
        <xdr:spPr>
          <a:xfrm>
            <a:off x="7553325" y="1295400"/>
            <a:ext cx="2412000" cy="241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9" name="CaixaDeTexto 18"/>
          <xdr:cNvSpPr txBox="1"/>
        </xdr:nvSpPr>
        <xdr:spPr>
          <a:xfrm>
            <a:off x="7553325" y="1428750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1">
                <a:solidFill>
                  <a:srgbClr val="C00000"/>
                </a:solidFill>
                <a:latin typeface="Arial Narrow" panose="020B0606020202030204" pitchFamily="34" charset="0"/>
                <a:cs typeface="Arial" panose="020B0604020202020204" pitchFamily="34" charset="0"/>
              </a:rPr>
              <a:t>Vídeo</a:t>
            </a:r>
            <a:r>
              <a:rPr lang="pt-BR" sz="1400" b="1" baseline="0">
                <a:solidFill>
                  <a:srgbClr val="C00000"/>
                </a:solidFill>
                <a:latin typeface="Arial Narrow" panose="020B0606020202030204" pitchFamily="34" charset="0"/>
                <a:cs typeface="Arial" panose="020B0604020202020204" pitchFamily="34" charset="0"/>
              </a:rPr>
              <a:t> Aulas de Excel Gratuito</a:t>
            </a:r>
            <a:endParaRPr lang="pt-BR" sz="1400" b="1">
              <a:solidFill>
                <a:srgbClr val="C00000"/>
              </a:solidFill>
              <a:latin typeface="Arial Narrow" panose="020B0606020202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0" name="CaixaDeTexto 19"/>
          <xdr:cNvSpPr txBox="1"/>
        </xdr:nvSpPr>
        <xdr:spPr>
          <a:xfrm>
            <a:off x="7553325" y="1704975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0" i="0">
                <a:solidFill>
                  <a:schemeClr val="bg1"/>
                </a:solidFill>
                <a:latin typeface="Arial Narrow" panose="020B0606020202030204" pitchFamily="34" charset="0"/>
              </a:rPr>
              <a:t>youtube.com/c/FlavioSouza3350</a:t>
            </a:r>
          </a:p>
        </xdr:txBody>
      </xdr:sp>
      <xdr:pic>
        <xdr:nvPicPr>
          <xdr:cNvPr id="21" name="Imagem 20"/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8143875" y="2171700"/>
            <a:ext cx="1260000" cy="1260000"/>
          </a:xfrm>
          <a:prstGeom prst="rect">
            <a:avLst/>
          </a:prstGeom>
        </xdr:spPr>
      </xdr:pic>
    </xdr:grpSp>
    <xdr:clientData/>
  </xdr:twoCellAnchor>
  <xdr:twoCellAnchor editAs="absolute">
    <xdr:from>
      <xdr:col>14</xdr:col>
      <xdr:colOff>447676</xdr:colOff>
      <xdr:row>4</xdr:row>
      <xdr:rowOff>57150</xdr:rowOff>
    </xdr:from>
    <xdr:to>
      <xdr:col>18</xdr:col>
      <xdr:colOff>192676</xdr:colOff>
      <xdr:row>10</xdr:row>
      <xdr:rowOff>240300</xdr:rowOff>
    </xdr:to>
    <xdr:grpSp>
      <xdr:nvGrpSpPr>
        <xdr:cNvPr id="22" name="Grupo 21">
          <a:hlinkClick xmlns:r="http://schemas.openxmlformats.org/officeDocument/2006/relationships" r:id="rId9"/>
        </xdr:cNvPr>
        <xdr:cNvGrpSpPr/>
      </xdr:nvGrpSpPr>
      <xdr:grpSpPr>
        <a:xfrm>
          <a:off x="10029826" y="1295400"/>
          <a:ext cx="2412000" cy="2412000"/>
          <a:chOff x="10029826" y="1295400"/>
          <a:chExt cx="2412000" cy="2412000"/>
        </a:xfrm>
      </xdr:grpSpPr>
      <xdr:sp macro="" textlink="">
        <xdr:nvSpPr>
          <xdr:cNvPr id="23" name="Retângulo 22"/>
          <xdr:cNvSpPr>
            <a:spLocks noChangeAspect="1"/>
          </xdr:cNvSpPr>
        </xdr:nvSpPr>
        <xdr:spPr>
          <a:xfrm>
            <a:off x="10029826" y="1295400"/>
            <a:ext cx="2412000" cy="241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" name="CaixaDeTexto 23"/>
          <xdr:cNvSpPr txBox="1"/>
        </xdr:nvSpPr>
        <xdr:spPr>
          <a:xfrm>
            <a:off x="10029826" y="1428750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1">
                <a:solidFill>
                  <a:srgbClr val="C00000"/>
                </a:solidFill>
                <a:latin typeface="Arial Narrow" panose="020B0606020202030204" pitchFamily="34" charset="0"/>
                <a:cs typeface="Arial" panose="020B0604020202020204" pitchFamily="34" charset="0"/>
              </a:rPr>
              <a:t>Conteúdo</a:t>
            </a:r>
            <a:r>
              <a:rPr lang="pt-BR" sz="1400" b="1" baseline="0">
                <a:solidFill>
                  <a:srgbClr val="C00000"/>
                </a:solidFill>
                <a:latin typeface="Arial Narrow" panose="020B0606020202030204" pitchFamily="34" charset="0"/>
                <a:cs typeface="Arial" panose="020B0604020202020204" pitchFamily="34" charset="0"/>
              </a:rPr>
              <a:t> de Excel Gratuito</a:t>
            </a:r>
            <a:endParaRPr lang="pt-BR" sz="1400" b="1">
              <a:solidFill>
                <a:srgbClr val="C00000"/>
              </a:solidFill>
              <a:latin typeface="Arial Narrow" panose="020B0606020202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5" name="CaixaDeTexto 24"/>
          <xdr:cNvSpPr txBox="1"/>
        </xdr:nvSpPr>
        <xdr:spPr>
          <a:xfrm>
            <a:off x="10029826" y="1704975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0" i="0">
                <a:solidFill>
                  <a:schemeClr val="bg1"/>
                </a:solidFill>
                <a:latin typeface="Arial Narrow" panose="020B0606020202030204" pitchFamily="34" charset="0"/>
              </a:rPr>
              <a:t>blog.souza.xyz/</a:t>
            </a:r>
          </a:p>
        </xdr:txBody>
      </xdr:sp>
      <xdr:pic>
        <xdr:nvPicPr>
          <xdr:cNvPr id="26" name="Imagem 25"/>
          <xdr:cNvPicPr>
            <a:picLocks noChangeAspect="1"/>
          </xdr:cNvPicPr>
        </xdr:nvPicPr>
        <xdr:blipFill>
          <a:blip xmlns:r="http://schemas.openxmlformats.org/officeDocument/2006/relationships" r:embed="rId10">
            <a:clrChange>
              <a:clrFrom>
                <a:srgbClr val="000000"/>
              </a:clrFrom>
              <a:clrTo>
                <a:srgbClr val="000000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10696575" y="2265975"/>
            <a:ext cx="1080000" cy="1080000"/>
          </a:xfrm>
          <a:prstGeom prst="rect">
            <a:avLst/>
          </a:prstGeom>
        </xdr:spPr>
      </xdr:pic>
    </xdr:grpSp>
    <xdr:clientData/>
  </xdr:twoCellAnchor>
  <xdr:twoCellAnchor editAs="absolute">
    <xdr:from>
      <xdr:col>4</xdr:col>
      <xdr:colOff>8199</xdr:colOff>
      <xdr:row>0</xdr:row>
      <xdr:rowOff>0</xdr:rowOff>
    </xdr:from>
    <xdr:to>
      <xdr:col>5</xdr:col>
      <xdr:colOff>348458</xdr:colOff>
      <xdr:row>1</xdr:row>
      <xdr:rowOff>15000</xdr:rowOff>
    </xdr:to>
    <xdr:sp macro="" textlink="">
      <xdr:nvSpPr>
        <xdr:cNvPr id="27" name="Retângulo 26">
          <a:hlinkClick xmlns:r="http://schemas.openxmlformats.org/officeDocument/2006/relationships" r:id="rId11"/>
          <a:extLst>
            <a:ext uri="{FF2B5EF4-FFF2-40B4-BE49-F238E27FC236}">
              <a16:creationId xmlns="" xmlns:a16="http://schemas.microsoft.com/office/drawing/2014/main" id="{59780814-C7F9-4922-9F89-14605BB9382F}"/>
            </a:ext>
          </a:extLst>
        </xdr:cNvPr>
        <xdr:cNvSpPr/>
      </xdr:nvSpPr>
      <xdr:spPr>
        <a:xfrm>
          <a:off x="2351349" y="0"/>
          <a:ext cx="1064159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CADASTRO</a:t>
          </a:r>
        </a:p>
      </xdr:txBody>
    </xdr:sp>
    <xdr:clientData/>
  </xdr:twoCellAnchor>
  <xdr:twoCellAnchor editAs="absolute">
    <xdr:from>
      <xdr:col>5</xdr:col>
      <xdr:colOff>419624</xdr:colOff>
      <xdr:row>0</xdr:row>
      <xdr:rowOff>0</xdr:rowOff>
    </xdr:from>
    <xdr:to>
      <xdr:col>7</xdr:col>
      <xdr:colOff>135460</xdr:colOff>
      <xdr:row>1</xdr:row>
      <xdr:rowOff>15000</xdr:rowOff>
    </xdr:to>
    <xdr:sp macro="" textlink="">
      <xdr:nvSpPr>
        <xdr:cNvPr id="28" name="Retângulo 27">
          <a:hlinkClick xmlns:r="http://schemas.openxmlformats.org/officeDocument/2006/relationships" r:id="rId12"/>
          <a:extLst>
            <a:ext uri="{FF2B5EF4-FFF2-40B4-BE49-F238E27FC236}">
              <a16:creationId xmlns="" xmlns:a16="http://schemas.microsoft.com/office/drawing/2014/main" id="{4D6D05B1-42C8-47E2-90C8-8606C977F2FF}"/>
            </a:ext>
          </a:extLst>
        </xdr:cNvPr>
        <xdr:cNvSpPr/>
      </xdr:nvSpPr>
      <xdr:spPr>
        <a:xfrm>
          <a:off x="3486674" y="0"/>
          <a:ext cx="1163636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LANÇAMENTOS</a:t>
          </a:r>
        </a:p>
      </xdr:txBody>
    </xdr:sp>
    <xdr:clientData/>
  </xdr:twoCellAnchor>
  <xdr:twoCellAnchor editAs="absolute">
    <xdr:from>
      <xdr:col>8</xdr:col>
      <xdr:colOff>590537</xdr:colOff>
      <xdr:row>0</xdr:row>
      <xdr:rowOff>0</xdr:rowOff>
    </xdr:from>
    <xdr:to>
      <xdr:col>10</xdr:col>
      <xdr:colOff>187845</xdr:colOff>
      <xdr:row>1</xdr:row>
      <xdr:rowOff>15000</xdr:rowOff>
    </xdr:to>
    <xdr:sp macro="" textlink="">
      <xdr:nvSpPr>
        <xdr:cNvPr id="29" name="Retângulo 28">
          <a:hlinkClick xmlns:r="http://schemas.openxmlformats.org/officeDocument/2006/relationships" r:id="rId13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5829287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RELATÓRIOS</a:t>
          </a:r>
        </a:p>
      </xdr:txBody>
    </xdr:sp>
    <xdr:clientData/>
  </xdr:twoCellAnchor>
  <xdr:twoCellAnchor editAs="absolute">
    <xdr:from>
      <xdr:col>11</xdr:col>
      <xdr:colOff>652445</xdr:colOff>
      <xdr:row>0</xdr:row>
      <xdr:rowOff>0</xdr:rowOff>
    </xdr:from>
    <xdr:to>
      <xdr:col>13</xdr:col>
      <xdr:colOff>278329</xdr:colOff>
      <xdr:row>1</xdr:row>
      <xdr:rowOff>15000</xdr:rowOff>
    </xdr:to>
    <xdr:sp macro="" textlink="">
      <xdr:nvSpPr>
        <xdr:cNvPr id="30" name="Retângulo 29">
          <a:hlinkClick xmlns:r="http://schemas.openxmlformats.org/officeDocument/2006/relationships" r:id="rId14"/>
          <a:extLst>
            <a:ext uri="{FF2B5EF4-FFF2-40B4-BE49-F238E27FC236}">
              <a16:creationId xmlns="" xmlns:a16="http://schemas.microsoft.com/office/drawing/2014/main" id="{76C32809-6107-4C6B-85DF-66702C9AF183}"/>
            </a:ext>
          </a:extLst>
        </xdr:cNvPr>
        <xdr:cNvSpPr/>
      </xdr:nvSpPr>
      <xdr:spPr>
        <a:xfrm>
          <a:off x="8062895" y="0"/>
          <a:ext cx="1073684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4</xdr:col>
      <xdr:colOff>8196</xdr:colOff>
      <xdr:row>1</xdr:row>
      <xdr:rowOff>57150</xdr:rowOff>
    </xdr:from>
    <xdr:to>
      <xdr:col>5</xdr:col>
      <xdr:colOff>220296</xdr:colOff>
      <xdr:row>2</xdr:row>
      <xdr:rowOff>38100</xdr:rowOff>
    </xdr:to>
    <xdr:sp macro="" textlink="">
      <xdr:nvSpPr>
        <xdr:cNvPr id="31" name="Retângulo 30">
          <a:hlinkClick xmlns:r="http://schemas.openxmlformats.org/officeDocument/2006/relationships" r:id="rId14"/>
          <a:extLst>
            <a:ext uri="{FF2B5EF4-FFF2-40B4-BE49-F238E27FC236}">
              <a16:creationId xmlns="" xmlns:a16="http://schemas.microsoft.com/office/drawing/2014/main" id="{DA51B8B2-F2D7-4326-A77A-BE56CE7C72D4}"/>
            </a:ext>
          </a:extLst>
        </xdr:cNvPr>
        <xdr:cNvSpPr/>
      </xdr:nvSpPr>
      <xdr:spPr>
        <a:xfrm>
          <a:off x="2351346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Passo a passo</a:t>
          </a:r>
        </a:p>
      </xdr:txBody>
    </xdr:sp>
    <xdr:clientData/>
  </xdr:twoCellAnchor>
  <xdr:twoCellAnchor editAs="absolute">
    <xdr:from>
      <xdr:col>5</xdr:col>
      <xdr:colOff>266694</xdr:colOff>
      <xdr:row>1</xdr:row>
      <xdr:rowOff>57150</xdr:rowOff>
    </xdr:from>
    <xdr:to>
      <xdr:col>6</xdr:col>
      <xdr:colOff>478794</xdr:colOff>
      <xdr:row>2</xdr:row>
      <xdr:rowOff>38100</xdr:rowOff>
    </xdr:to>
    <xdr:sp macro="" textlink="">
      <xdr:nvSpPr>
        <xdr:cNvPr id="32" name="Retângulo 31">
          <a:hlinkClick xmlns:r="http://schemas.openxmlformats.org/officeDocument/2006/relationships" r:id="rId15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3333744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Dúvidas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57308</xdr:colOff>
      <xdr:row>0</xdr:row>
      <xdr:rowOff>378000</xdr:rowOff>
    </xdr:to>
    <xdr:pic>
      <xdr:nvPicPr>
        <xdr:cNvPr id="33" name="Imagem 32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7</xdr:col>
      <xdr:colOff>200018</xdr:colOff>
      <xdr:row>0</xdr:row>
      <xdr:rowOff>0</xdr:rowOff>
    </xdr:from>
    <xdr:to>
      <xdr:col>8</xdr:col>
      <xdr:colOff>521226</xdr:colOff>
      <xdr:row>1</xdr:row>
      <xdr:rowOff>15000</xdr:rowOff>
    </xdr:to>
    <xdr:sp macro="" textlink="">
      <xdr:nvSpPr>
        <xdr:cNvPr id="34" name="Retângulo 33">
          <a:hlinkClick xmlns:r="http://schemas.openxmlformats.org/officeDocument/2006/relationships" r:id="rId17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4714868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RESULTADOS</a:t>
          </a:r>
        </a:p>
      </xdr:txBody>
    </xdr:sp>
    <xdr:clientData/>
  </xdr:twoCellAnchor>
  <xdr:twoCellAnchor editAs="absolute">
    <xdr:from>
      <xdr:col>10</xdr:col>
      <xdr:colOff>247643</xdr:colOff>
      <xdr:row>0</xdr:row>
      <xdr:rowOff>0</xdr:rowOff>
    </xdr:from>
    <xdr:to>
      <xdr:col>11</xdr:col>
      <xdr:colOff>568851</xdr:colOff>
      <xdr:row>1</xdr:row>
      <xdr:rowOff>15000</xdr:rowOff>
    </xdr:to>
    <xdr:sp macro="" textlink="">
      <xdr:nvSpPr>
        <xdr:cNvPr id="35" name="Retângulo 34">
          <a:hlinkClick xmlns:r="http://schemas.openxmlformats.org/officeDocument/2006/relationships" r:id="rId18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6934193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 editAs="absolute">
    <xdr:from>
      <xdr:col>6</xdr:col>
      <xdr:colOff>533393</xdr:colOff>
      <xdr:row>1</xdr:row>
      <xdr:rowOff>57150</xdr:rowOff>
    </xdr:from>
    <xdr:to>
      <xdr:col>8</xdr:col>
      <xdr:colOff>21593</xdr:colOff>
      <xdr:row>2</xdr:row>
      <xdr:rowOff>38100</xdr:rowOff>
    </xdr:to>
    <xdr:sp macro="" textlink="">
      <xdr:nvSpPr>
        <xdr:cNvPr id="36" name="Retângulo 35">
          <a:hlinkClick xmlns:r="http://schemas.openxmlformats.org/officeDocument/2006/relationships" r:id="rId19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4324343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Sugestões</a:t>
          </a:r>
        </a:p>
      </xdr:txBody>
    </xdr:sp>
    <xdr:clientData/>
  </xdr:twoCellAnchor>
  <xdr:twoCellAnchor editAs="absolute">
    <xdr:from>
      <xdr:col>8</xdr:col>
      <xdr:colOff>76193</xdr:colOff>
      <xdr:row>1</xdr:row>
      <xdr:rowOff>57150</xdr:rowOff>
    </xdr:from>
    <xdr:to>
      <xdr:col>9</xdr:col>
      <xdr:colOff>288293</xdr:colOff>
      <xdr:row>2</xdr:row>
      <xdr:rowOff>38100</xdr:rowOff>
    </xdr:to>
    <xdr:sp macro="" textlink="">
      <xdr:nvSpPr>
        <xdr:cNvPr id="37" name="Retângulo 36">
          <a:hlinkClick xmlns:r="http://schemas.openxmlformats.org/officeDocument/2006/relationships" r:id="rId20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5314943" y="438150"/>
          <a:ext cx="936000" cy="2952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Sobre nós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238126</xdr:colOff>
      <xdr:row>2</xdr:row>
      <xdr:rowOff>209550</xdr:rowOff>
    </xdr:from>
    <xdr:to>
      <xdr:col>21</xdr:col>
      <xdr:colOff>372526</xdr:colOff>
      <xdr:row>4</xdr:row>
      <xdr:rowOff>142874</xdr:rowOff>
    </xdr:to>
    <xdr:sp macro="" textlink="">
      <xdr:nvSpPr>
        <xdr:cNvPr id="2" name="CaixaDeTexto 1"/>
        <xdr:cNvSpPr txBox="1"/>
      </xdr:nvSpPr>
      <xdr:spPr>
        <a:xfrm>
          <a:off x="5248276" y="904875"/>
          <a:ext cx="684000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r>
            <a:rPr lang="pt-BR" sz="1000"/>
            <a:t>Aqui você cadastrar as empresas prestadoras de serviço cujos funcionários você controlará a frequência.</a:t>
          </a:r>
          <a:r>
            <a:rPr lang="pt-BR" sz="1000" baseline="0"/>
            <a:t> Caso deseje controlar a frequência dos funcionários de sua propria empresa, basta cadastrar somente o nome de sua empresa.</a:t>
          </a:r>
          <a:endParaRPr lang="pt-BR" sz="1000"/>
        </a:p>
      </xdr:txBody>
    </xdr:sp>
    <xdr:clientData/>
  </xdr:twoCellAnchor>
  <xdr:twoCellAnchor editAs="absolute">
    <xdr:from>
      <xdr:col>3</xdr:col>
      <xdr:colOff>598749</xdr:colOff>
      <xdr:row>0</xdr:row>
      <xdr:rowOff>0</xdr:rowOff>
    </xdr:from>
    <xdr:to>
      <xdr:col>4</xdr:col>
      <xdr:colOff>510383</xdr:colOff>
      <xdr:row>1</xdr:row>
      <xdr:rowOff>15000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59780814-C7F9-4922-9F89-14605BB9382F}"/>
            </a:ext>
          </a:extLst>
        </xdr:cNvPr>
        <xdr:cNvSpPr/>
      </xdr:nvSpPr>
      <xdr:spPr>
        <a:xfrm>
          <a:off x="2351349" y="0"/>
          <a:ext cx="1064159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CADASTRO</a:t>
          </a:r>
        </a:p>
      </xdr:txBody>
    </xdr:sp>
    <xdr:clientData/>
  </xdr:twoCellAnchor>
  <xdr:twoCellAnchor editAs="absolute">
    <xdr:from>
      <xdr:col>4</xdr:col>
      <xdr:colOff>581549</xdr:colOff>
      <xdr:row>0</xdr:row>
      <xdr:rowOff>0</xdr:rowOff>
    </xdr:from>
    <xdr:to>
      <xdr:col>9</xdr:col>
      <xdr:colOff>249760</xdr:colOff>
      <xdr:row>1</xdr:row>
      <xdr:rowOff>15000</xdr:rowOff>
    </xdr:to>
    <xdr:sp macro="" textlink="">
      <xdr:nvSpPr>
        <xdr:cNvPr id="5" name="Retângulo 4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D6D05B1-42C8-47E2-90C8-8606C977F2FF}"/>
            </a:ext>
          </a:extLst>
        </xdr:cNvPr>
        <xdr:cNvSpPr/>
      </xdr:nvSpPr>
      <xdr:spPr>
        <a:xfrm>
          <a:off x="3486674" y="0"/>
          <a:ext cx="1163636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LANÇAMENTOS</a:t>
          </a:r>
        </a:p>
      </xdr:txBody>
    </xdr:sp>
    <xdr:clientData/>
  </xdr:twoCellAnchor>
  <xdr:twoCellAnchor editAs="absolute">
    <xdr:from>
      <xdr:col>11</xdr:col>
      <xdr:colOff>209537</xdr:colOff>
      <xdr:row>0</xdr:row>
      <xdr:rowOff>0</xdr:rowOff>
    </xdr:from>
    <xdr:to>
      <xdr:col>13</xdr:col>
      <xdr:colOff>35445</xdr:colOff>
      <xdr:row>1</xdr:row>
      <xdr:rowOff>15000</xdr:rowOff>
    </xdr:to>
    <xdr:sp macro="" textlink="">
      <xdr:nvSpPr>
        <xdr:cNvPr id="6" name="Retângulo 5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5829287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RELATÓRIOS</a:t>
          </a:r>
        </a:p>
      </xdr:txBody>
    </xdr:sp>
    <xdr:clientData/>
  </xdr:twoCellAnchor>
  <xdr:twoCellAnchor editAs="absolute">
    <xdr:from>
      <xdr:col>15</xdr:col>
      <xdr:colOff>4745</xdr:colOff>
      <xdr:row>0</xdr:row>
      <xdr:rowOff>0</xdr:rowOff>
    </xdr:from>
    <xdr:to>
      <xdr:col>16</xdr:col>
      <xdr:colOff>468829</xdr:colOff>
      <xdr:row>1</xdr:row>
      <xdr:rowOff>15000</xdr:rowOff>
    </xdr:to>
    <xdr:sp macro="" textlink="">
      <xdr:nvSpPr>
        <xdr:cNvPr id="7" name="Retângulo 6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76C32809-6107-4C6B-85DF-66702C9AF183}"/>
            </a:ext>
          </a:extLst>
        </xdr:cNvPr>
        <xdr:cNvSpPr/>
      </xdr:nvSpPr>
      <xdr:spPr>
        <a:xfrm>
          <a:off x="8062895" y="0"/>
          <a:ext cx="1073684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9</xdr:col>
      <xdr:colOff>314318</xdr:colOff>
      <xdr:row>0</xdr:row>
      <xdr:rowOff>0</xdr:rowOff>
    </xdr:from>
    <xdr:to>
      <xdr:col>11</xdr:col>
      <xdr:colOff>140226</xdr:colOff>
      <xdr:row>1</xdr:row>
      <xdr:rowOff>15000</xdr:rowOff>
    </xdr:to>
    <xdr:sp macro="" textlink="">
      <xdr:nvSpPr>
        <xdr:cNvPr id="9" name="Retângulo 8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4714868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RESULTADOS</a:t>
          </a:r>
        </a:p>
      </xdr:txBody>
    </xdr:sp>
    <xdr:clientData/>
  </xdr:twoCellAnchor>
  <xdr:twoCellAnchor editAs="absolute">
    <xdr:from>
      <xdr:col>13</xdr:col>
      <xdr:colOff>95243</xdr:colOff>
      <xdr:row>0</xdr:row>
      <xdr:rowOff>0</xdr:rowOff>
    </xdr:from>
    <xdr:to>
      <xdr:col>14</xdr:col>
      <xdr:colOff>530751</xdr:colOff>
      <xdr:row>1</xdr:row>
      <xdr:rowOff>15000</xdr:rowOff>
    </xdr:to>
    <xdr:sp macro="" textlink="">
      <xdr:nvSpPr>
        <xdr:cNvPr id="10" name="Retângulo 9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6934193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 editAs="absolute">
    <xdr:from>
      <xdr:col>3</xdr:col>
      <xdr:colOff>598746</xdr:colOff>
      <xdr:row>1</xdr:row>
      <xdr:rowOff>57150</xdr:rowOff>
    </xdr:from>
    <xdr:to>
      <xdr:col>4</xdr:col>
      <xdr:colOff>382221</xdr:colOff>
      <xdr:row>2</xdr:row>
      <xdr:rowOff>38100</xdr:rowOff>
    </xdr:to>
    <xdr:sp macro="" textlink="">
      <xdr:nvSpPr>
        <xdr:cNvPr id="11" name="Retângulo 1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A51B8B2-F2D7-4326-A77A-BE56CE7C72D4}"/>
            </a:ext>
          </a:extLst>
        </xdr:cNvPr>
        <xdr:cNvSpPr/>
      </xdr:nvSpPr>
      <xdr:spPr>
        <a:xfrm>
          <a:off x="2351346" y="438150"/>
          <a:ext cx="936000" cy="2952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Empresa</a:t>
          </a:r>
        </a:p>
      </xdr:txBody>
    </xdr:sp>
    <xdr:clientData/>
  </xdr:twoCellAnchor>
  <xdr:twoCellAnchor editAs="absolute">
    <xdr:from>
      <xdr:col>4</xdr:col>
      <xdr:colOff>428619</xdr:colOff>
      <xdr:row>1</xdr:row>
      <xdr:rowOff>57150</xdr:rowOff>
    </xdr:from>
    <xdr:to>
      <xdr:col>8</xdr:col>
      <xdr:colOff>478794</xdr:colOff>
      <xdr:row>2</xdr:row>
      <xdr:rowOff>38100</xdr:rowOff>
    </xdr:to>
    <xdr:sp macro="" textlink="">
      <xdr:nvSpPr>
        <xdr:cNvPr id="12" name="Retângulo 11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3333744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Setor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400208</xdr:colOff>
      <xdr:row>0</xdr:row>
      <xdr:rowOff>378000</xdr:rowOff>
    </xdr:to>
    <xdr:pic>
      <xdr:nvPicPr>
        <xdr:cNvPr id="13" name="Imagem 1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8</xdr:col>
      <xdr:colOff>533393</xdr:colOff>
      <xdr:row>1</xdr:row>
      <xdr:rowOff>57150</xdr:rowOff>
    </xdr:from>
    <xdr:to>
      <xdr:col>10</xdr:col>
      <xdr:colOff>250193</xdr:colOff>
      <xdr:row>2</xdr:row>
      <xdr:rowOff>38100</xdr:rowOff>
    </xdr:to>
    <xdr:sp macro="" textlink="">
      <xdr:nvSpPr>
        <xdr:cNvPr id="14" name="Retângulo 13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4324343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Cargo</a:t>
          </a:r>
        </a:p>
      </xdr:txBody>
    </xdr:sp>
    <xdr:clientData/>
  </xdr:twoCellAnchor>
  <xdr:twoCellAnchor editAs="absolute">
    <xdr:from>
      <xdr:col>10</xdr:col>
      <xdr:colOff>304793</xdr:colOff>
      <xdr:row>1</xdr:row>
      <xdr:rowOff>57150</xdr:rowOff>
    </xdr:from>
    <xdr:to>
      <xdr:col>12</xdr:col>
      <xdr:colOff>21593</xdr:colOff>
      <xdr:row>2</xdr:row>
      <xdr:rowOff>38100</xdr:rowOff>
    </xdr:to>
    <xdr:sp macro="" textlink="">
      <xdr:nvSpPr>
        <xdr:cNvPr id="15" name="Retângulo 14">
          <a:hlinkClick xmlns:r="http://schemas.openxmlformats.org/officeDocument/2006/relationships" r:id="rId10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5314943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Turno</a:t>
          </a:r>
        </a:p>
      </xdr:txBody>
    </xdr:sp>
    <xdr:clientData/>
  </xdr:twoCellAnchor>
  <xdr:twoCellAnchor editAs="absolute">
    <xdr:from>
      <xdr:col>12</xdr:col>
      <xdr:colOff>66675</xdr:colOff>
      <xdr:row>1</xdr:row>
      <xdr:rowOff>57150</xdr:rowOff>
    </xdr:from>
    <xdr:to>
      <xdr:col>13</xdr:col>
      <xdr:colOff>393075</xdr:colOff>
      <xdr:row>2</xdr:row>
      <xdr:rowOff>38100</xdr:rowOff>
    </xdr:to>
    <xdr:sp macro="" textlink="">
      <xdr:nvSpPr>
        <xdr:cNvPr id="16" name="Retângulo 15">
          <a:hlinkClick xmlns:r="http://schemas.openxmlformats.org/officeDocument/2006/relationships" r:id="rId11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6296025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Funcionário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466726</xdr:colOff>
      <xdr:row>2</xdr:row>
      <xdr:rowOff>200025</xdr:rowOff>
    </xdr:from>
    <xdr:to>
      <xdr:col>20</xdr:col>
      <xdr:colOff>601126</xdr:colOff>
      <xdr:row>4</xdr:row>
      <xdr:rowOff>133349</xdr:rowOff>
    </xdr:to>
    <xdr:sp macro="" textlink="">
      <xdr:nvSpPr>
        <xdr:cNvPr id="2" name="CaixaDeTexto 1"/>
        <xdr:cNvSpPr txBox="1"/>
      </xdr:nvSpPr>
      <xdr:spPr>
        <a:xfrm>
          <a:off x="5248276" y="895350"/>
          <a:ext cx="684000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r>
            <a:rPr lang="pt-BR" sz="1000"/>
            <a:t>Aqui você deverá cadastrar os setores de sua empresa.</a:t>
          </a:r>
        </a:p>
      </xdr:txBody>
    </xdr:sp>
    <xdr:clientData/>
  </xdr:twoCellAnchor>
  <xdr:twoCellAnchor editAs="absolute">
    <xdr:from>
      <xdr:col>2</xdr:col>
      <xdr:colOff>1789374</xdr:colOff>
      <xdr:row>0</xdr:row>
      <xdr:rowOff>0</xdr:rowOff>
    </xdr:from>
    <xdr:to>
      <xdr:col>6</xdr:col>
      <xdr:colOff>462758</xdr:colOff>
      <xdr:row>1</xdr:row>
      <xdr:rowOff>15000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59780814-C7F9-4922-9F89-14605BB9382F}"/>
            </a:ext>
          </a:extLst>
        </xdr:cNvPr>
        <xdr:cNvSpPr/>
      </xdr:nvSpPr>
      <xdr:spPr>
        <a:xfrm>
          <a:off x="2351349" y="0"/>
          <a:ext cx="1064159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CADASTRO</a:t>
          </a:r>
        </a:p>
      </xdr:txBody>
    </xdr:sp>
    <xdr:clientData/>
  </xdr:twoCellAnchor>
  <xdr:twoCellAnchor editAs="absolute">
    <xdr:from>
      <xdr:col>6</xdr:col>
      <xdr:colOff>533924</xdr:colOff>
      <xdr:row>0</xdr:row>
      <xdr:rowOff>0</xdr:rowOff>
    </xdr:from>
    <xdr:to>
      <xdr:col>8</xdr:col>
      <xdr:colOff>478360</xdr:colOff>
      <xdr:row>1</xdr:row>
      <xdr:rowOff>15000</xdr:rowOff>
    </xdr:to>
    <xdr:sp macro="" textlink="">
      <xdr:nvSpPr>
        <xdr:cNvPr id="5" name="Retângulo 4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D6D05B1-42C8-47E2-90C8-8606C977F2FF}"/>
            </a:ext>
          </a:extLst>
        </xdr:cNvPr>
        <xdr:cNvSpPr/>
      </xdr:nvSpPr>
      <xdr:spPr>
        <a:xfrm>
          <a:off x="3486674" y="0"/>
          <a:ext cx="1163636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LANÇAMENTOS</a:t>
          </a:r>
        </a:p>
      </xdr:txBody>
    </xdr:sp>
    <xdr:clientData/>
  </xdr:twoCellAnchor>
  <xdr:twoCellAnchor editAs="absolute">
    <xdr:from>
      <xdr:col>10</xdr:col>
      <xdr:colOff>438137</xdr:colOff>
      <xdr:row>0</xdr:row>
      <xdr:rowOff>0</xdr:rowOff>
    </xdr:from>
    <xdr:to>
      <xdr:col>12</xdr:col>
      <xdr:colOff>264045</xdr:colOff>
      <xdr:row>1</xdr:row>
      <xdr:rowOff>15000</xdr:rowOff>
    </xdr:to>
    <xdr:sp macro="" textlink="">
      <xdr:nvSpPr>
        <xdr:cNvPr id="6" name="Retângulo 5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5829287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RELATÓRIOS</a:t>
          </a:r>
        </a:p>
      </xdr:txBody>
    </xdr:sp>
    <xdr:clientData/>
  </xdr:twoCellAnchor>
  <xdr:twoCellAnchor editAs="absolute">
    <xdr:from>
      <xdr:col>14</xdr:col>
      <xdr:colOff>233345</xdr:colOff>
      <xdr:row>0</xdr:row>
      <xdr:rowOff>0</xdr:rowOff>
    </xdr:from>
    <xdr:to>
      <xdr:col>16</xdr:col>
      <xdr:colOff>87829</xdr:colOff>
      <xdr:row>1</xdr:row>
      <xdr:rowOff>15000</xdr:rowOff>
    </xdr:to>
    <xdr:sp macro="" textlink="">
      <xdr:nvSpPr>
        <xdr:cNvPr id="7" name="Retângulo 6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76C32809-6107-4C6B-85DF-66702C9AF183}"/>
            </a:ext>
          </a:extLst>
        </xdr:cNvPr>
        <xdr:cNvSpPr/>
      </xdr:nvSpPr>
      <xdr:spPr>
        <a:xfrm>
          <a:off x="8062895" y="0"/>
          <a:ext cx="1073684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8</xdr:col>
      <xdr:colOff>542918</xdr:colOff>
      <xdr:row>0</xdr:row>
      <xdr:rowOff>0</xdr:rowOff>
    </xdr:from>
    <xdr:to>
      <xdr:col>10</xdr:col>
      <xdr:colOff>368826</xdr:colOff>
      <xdr:row>1</xdr:row>
      <xdr:rowOff>15000</xdr:rowOff>
    </xdr:to>
    <xdr:sp macro="" textlink="">
      <xdr:nvSpPr>
        <xdr:cNvPr id="9" name="Retângulo 8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4714868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RESULTADOS</a:t>
          </a:r>
        </a:p>
      </xdr:txBody>
    </xdr:sp>
    <xdr:clientData/>
  </xdr:twoCellAnchor>
  <xdr:twoCellAnchor editAs="absolute">
    <xdr:from>
      <xdr:col>12</xdr:col>
      <xdr:colOff>323843</xdr:colOff>
      <xdr:row>0</xdr:row>
      <xdr:rowOff>0</xdr:rowOff>
    </xdr:from>
    <xdr:to>
      <xdr:col>14</xdr:col>
      <xdr:colOff>149751</xdr:colOff>
      <xdr:row>1</xdr:row>
      <xdr:rowOff>15000</xdr:rowOff>
    </xdr:to>
    <xdr:sp macro="" textlink="">
      <xdr:nvSpPr>
        <xdr:cNvPr id="10" name="Retângulo 9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6934193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 editAs="absolute">
    <xdr:from>
      <xdr:col>2</xdr:col>
      <xdr:colOff>1789371</xdr:colOff>
      <xdr:row>1</xdr:row>
      <xdr:rowOff>57150</xdr:rowOff>
    </xdr:from>
    <xdr:to>
      <xdr:col>6</xdr:col>
      <xdr:colOff>334596</xdr:colOff>
      <xdr:row>2</xdr:row>
      <xdr:rowOff>38100</xdr:rowOff>
    </xdr:to>
    <xdr:sp macro="" textlink="">
      <xdr:nvSpPr>
        <xdr:cNvPr id="11" name="Retângulo 1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A51B8B2-F2D7-4326-A77A-BE56CE7C72D4}"/>
            </a:ext>
          </a:extLst>
        </xdr:cNvPr>
        <xdr:cNvSpPr/>
      </xdr:nvSpPr>
      <xdr:spPr>
        <a:xfrm>
          <a:off x="2351346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Empresa</a:t>
          </a:r>
        </a:p>
      </xdr:txBody>
    </xdr:sp>
    <xdr:clientData/>
  </xdr:twoCellAnchor>
  <xdr:twoCellAnchor editAs="absolute">
    <xdr:from>
      <xdr:col>6</xdr:col>
      <xdr:colOff>380994</xdr:colOff>
      <xdr:row>1</xdr:row>
      <xdr:rowOff>57150</xdr:rowOff>
    </xdr:from>
    <xdr:to>
      <xdr:col>8</xdr:col>
      <xdr:colOff>97794</xdr:colOff>
      <xdr:row>2</xdr:row>
      <xdr:rowOff>38100</xdr:rowOff>
    </xdr:to>
    <xdr:sp macro="" textlink="">
      <xdr:nvSpPr>
        <xdr:cNvPr id="12" name="Retângulo 11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3333744" y="438150"/>
          <a:ext cx="936000" cy="2952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Setor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400208</xdr:colOff>
      <xdr:row>0</xdr:row>
      <xdr:rowOff>378000</xdr:rowOff>
    </xdr:to>
    <xdr:pic>
      <xdr:nvPicPr>
        <xdr:cNvPr id="13" name="Imagem 1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8</xdr:col>
      <xdr:colOff>152393</xdr:colOff>
      <xdr:row>1</xdr:row>
      <xdr:rowOff>57150</xdr:rowOff>
    </xdr:from>
    <xdr:to>
      <xdr:col>9</xdr:col>
      <xdr:colOff>478793</xdr:colOff>
      <xdr:row>2</xdr:row>
      <xdr:rowOff>38100</xdr:rowOff>
    </xdr:to>
    <xdr:sp macro="" textlink="">
      <xdr:nvSpPr>
        <xdr:cNvPr id="14" name="Retângulo 13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4324343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Cargo</a:t>
          </a:r>
        </a:p>
      </xdr:txBody>
    </xdr:sp>
    <xdr:clientData/>
  </xdr:twoCellAnchor>
  <xdr:twoCellAnchor editAs="absolute">
    <xdr:from>
      <xdr:col>9</xdr:col>
      <xdr:colOff>533393</xdr:colOff>
      <xdr:row>1</xdr:row>
      <xdr:rowOff>57150</xdr:rowOff>
    </xdr:from>
    <xdr:to>
      <xdr:col>11</xdr:col>
      <xdr:colOff>250193</xdr:colOff>
      <xdr:row>2</xdr:row>
      <xdr:rowOff>38100</xdr:rowOff>
    </xdr:to>
    <xdr:sp macro="" textlink="">
      <xdr:nvSpPr>
        <xdr:cNvPr id="15" name="Retângulo 14">
          <a:hlinkClick xmlns:r="http://schemas.openxmlformats.org/officeDocument/2006/relationships" r:id="rId10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5314943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Turno</a:t>
          </a:r>
        </a:p>
      </xdr:txBody>
    </xdr:sp>
    <xdr:clientData/>
  </xdr:twoCellAnchor>
  <xdr:twoCellAnchor editAs="absolute">
    <xdr:from>
      <xdr:col>11</xdr:col>
      <xdr:colOff>295275</xdr:colOff>
      <xdr:row>1</xdr:row>
      <xdr:rowOff>57150</xdr:rowOff>
    </xdr:from>
    <xdr:to>
      <xdr:col>13</xdr:col>
      <xdr:colOff>12075</xdr:colOff>
      <xdr:row>2</xdr:row>
      <xdr:rowOff>38100</xdr:rowOff>
    </xdr:to>
    <xdr:sp macro="" textlink="">
      <xdr:nvSpPr>
        <xdr:cNvPr id="16" name="Retângulo 15">
          <a:hlinkClick xmlns:r="http://schemas.openxmlformats.org/officeDocument/2006/relationships" r:id="rId11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6296025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Funcionário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447676</xdr:colOff>
      <xdr:row>2</xdr:row>
      <xdr:rowOff>219075</xdr:rowOff>
    </xdr:from>
    <xdr:to>
      <xdr:col>18</xdr:col>
      <xdr:colOff>582076</xdr:colOff>
      <xdr:row>4</xdr:row>
      <xdr:rowOff>152399</xdr:rowOff>
    </xdr:to>
    <xdr:sp macro="" textlink="">
      <xdr:nvSpPr>
        <xdr:cNvPr id="2" name="CaixaDeTexto 1"/>
        <xdr:cNvSpPr txBox="1"/>
      </xdr:nvSpPr>
      <xdr:spPr>
        <a:xfrm>
          <a:off x="5248276" y="914400"/>
          <a:ext cx="684000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r>
            <a:rPr lang="pt-BR" sz="1000"/>
            <a:t>Aqui você deverá cadastrar os cargos dos funcionários.</a:t>
          </a:r>
        </a:p>
      </xdr:txBody>
    </xdr:sp>
    <xdr:clientData/>
  </xdr:twoCellAnchor>
  <xdr:twoCellAnchor editAs="absolute">
    <xdr:from>
      <xdr:col>2</xdr:col>
      <xdr:colOff>1789374</xdr:colOff>
      <xdr:row>0</xdr:row>
      <xdr:rowOff>0</xdr:rowOff>
    </xdr:from>
    <xdr:to>
      <xdr:col>4</xdr:col>
      <xdr:colOff>443708</xdr:colOff>
      <xdr:row>1</xdr:row>
      <xdr:rowOff>15000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59780814-C7F9-4922-9F89-14605BB9382F}"/>
            </a:ext>
          </a:extLst>
        </xdr:cNvPr>
        <xdr:cNvSpPr/>
      </xdr:nvSpPr>
      <xdr:spPr>
        <a:xfrm>
          <a:off x="2351349" y="0"/>
          <a:ext cx="1064159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CADASTRO</a:t>
          </a:r>
        </a:p>
      </xdr:txBody>
    </xdr:sp>
    <xdr:clientData/>
  </xdr:twoCellAnchor>
  <xdr:twoCellAnchor editAs="absolute">
    <xdr:from>
      <xdr:col>4</xdr:col>
      <xdr:colOff>514874</xdr:colOff>
      <xdr:row>0</xdr:row>
      <xdr:rowOff>0</xdr:rowOff>
    </xdr:from>
    <xdr:to>
      <xdr:col>6</xdr:col>
      <xdr:colOff>459310</xdr:colOff>
      <xdr:row>1</xdr:row>
      <xdr:rowOff>15000</xdr:rowOff>
    </xdr:to>
    <xdr:sp macro="" textlink="">
      <xdr:nvSpPr>
        <xdr:cNvPr id="5" name="Retângulo 4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D6D05B1-42C8-47E2-90C8-8606C977F2FF}"/>
            </a:ext>
          </a:extLst>
        </xdr:cNvPr>
        <xdr:cNvSpPr/>
      </xdr:nvSpPr>
      <xdr:spPr>
        <a:xfrm>
          <a:off x="3486674" y="0"/>
          <a:ext cx="1163636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LANÇAMENTOS</a:t>
          </a:r>
        </a:p>
      </xdr:txBody>
    </xdr:sp>
    <xdr:clientData/>
  </xdr:twoCellAnchor>
  <xdr:twoCellAnchor editAs="absolute">
    <xdr:from>
      <xdr:col>8</xdr:col>
      <xdr:colOff>419087</xdr:colOff>
      <xdr:row>0</xdr:row>
      <xdr:rowOff>0</xdr:rowOff>
    </xdr:from>
    <xdr:to>
      <xdr:col>10</xdr:col>
      <xdr:colOff>244995</xdr:colOff>
      <xdr:row>1</xdr:row>
      <xdr:rowOff>15000</xdr:rowOff>
    </xdr:to>
    <xdr:sp macro="" textlink="">
      <xdr:nvSpPr>
        <xdr:cNvPr id="6" name="Retângulo 5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5829287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RELATÓRIOS</a:t>
          </a:r>
        </a:p>
      </xdr:txBody>
    </xdr:sp>
    <xdr:clientData/>
  </xdr:twoCellAnchor>
  <xdr:twoCellAnchor editAs="absolute">
    <xdr:from>
      <xdr:col>12</xdr:col>
      <xdr:colOff>214295</xdr:colOff>
      <xdr:row>0</xdr:row>
      <xdr:rowOff>0</xdr:rowOff>
    </xdr:from>
    <xdr:to>
      <xdr:col>14</xdr:col>
      <xdr:colOff>68779</xdr:colOff>
      <xdr:row>1</xdr:row>
      <xdr:rowOff>15000</xdr:rowOff>
    </xdr:to>
    <xdr:sp macro="" textlink="">
      <xdr:nvSpPr>
        <xdr:cNvPr id="7" name="Retângulo 6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76C32809-6107-4C6B-85DF-66702C9AF183}"/>
            </a:ext>
          </a:extLst>
        </xdr:cNvPr>
        <xdr:cNvSpPr/>
      </xdr:nvSpPr>
      <xdr:spPr>
        <a:xfrm>
          <a:off x="8062895" y="0"/>
          <a:ext cx="1073684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6</xdr:col>
      <xdr:colOff>523868</xdr:colOff>
      <xdr:row>0</xdr:row>
      <xdr:rowOff>0</xdr:rowOff>
    </xdr:from>
    <xdr:to>
      <xdr:col>8</xdr:col>
      <xdr:colOff>349776</xdr:colOff>
      <xdr:row>1</xdr:row>
      <xdr:rowOff>15000</xdr:rowOff>
    </xdr:to>
    <xdr:sp macro="" textlink="">
      <xdr:nvSpPr>
        <xdr:cNvPr id="9" name="Retângulo 8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4714868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RESULTADOS</a:t>
          </a:r>
        </a:p>
      </xdr:txBody>
    </xdr:sp>
    <xdr:clientData/>
  </xdr:twoCellAnchor>
  <xdr:twoCellAnchor editAs="absolute">
    <xdr:from>
      <xdr:col>10</xdr:col>
      <xdr:colOff>304793</xdr:colOff>
      <xdr:row>0</xdr:row>
      <xdr:rowOff>0</xdr:rowOff>
    </xdr:from>
    <xdr:to>
      <xdr:col>12</xdr:col>
      <xdr:colOff>130701</xdr:colOff>
      <xdr:row>1</xdr:row>
      <xdr:rowOff>15000</xdr:rowOff>
    </xdr:to>
    <xdr:sp macro="" textlink="">
      <xdr:nvSpPr>
        <xdr:cNvPr id="10" name="Retângulo 9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6934193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 editAs="absolute">
    <xdr:from>
      <xdr:col>2</xdr:col>
      <xdr:colOff>1789371</xdr:colOff>
      <xdr:row>1</xdr:row>
      <xdr:rowOff>57150</xdr:rowOff>
    </xdr:from>
    <xdr:to>
      <xdr:col>4</xdr:col>
      <xdr:colOff>315546</xdr:colOff>
      <xdr:row>2</xdr:row>
      <xdr:rowOff>38100</xdr:rowOff>
    </xdr:to>
    <xdr:sp macro="" textlink="">
      <xdr:nvSpPr>
        <xdr:cNvPr id="11" name="Retângulo 1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A51B8B2-F2D7-4326-A77A-BE56CE7C72D4}"/>
            </a:ext>
          </a:extLst>
        </xdr:cNvPr>
        <xdr:cNvSpPr/>
      </xdr:nvSpPr>
      <xdr:spPr>
        <a:xfrm>
          <a:off x="2351346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Empresa</a:t>
          </a:r>
        </a:p>
      </xdr:txBody>
    </xdr:sp>
    <xdr:clientData/>
  </xdr:twoCellAnchor>
  <xdr:twoCellAnchor editAs="absolute">
    <xdr:from>
      <xdr:col>4</xdr:col>
      <xdr:colOff>361944</xdr:colOff>
      <xdr:row>1</xdr:row>
      <xdr:rowOff>57150</xdr:rowOff>
    </xdr:from>
    <xdr:to>
      <xdr:col>6</xdr:col>
      <xdr:colOff>78744</xdr:colOff>
      <xdr:row>2</xdr:row>
      <xdr:rowOff>38100</xdr:rowOff>
    </xdr:to>
    <xdr:sp macro="" textlink="">
      <xdr:nvSpPr>
        <xdr:cNvPr id="12" name="Retângulo 11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3333744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Setor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400208</xdr:colOff>
      <xdr:row>0</xdr:row>
      <xdr:rowOff>378000</xdr:rowOff>
    </xdr:to>
    <xdr:pic>
      <xdr:nvPicPr>
        <xdr:cNvPr id="13" name="Imagem 1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6</xdr:col>
      <xdr:colOff>133343</xdr:colOff>
      <xdr:row>1</xdr:row>
      <xdr:rowOff>57150</xdr:rowOff>
    </xdr:from>
    <xdr:to>
      <xdr:col>7</xdr:col>
      <xdr:colOff>459743</xdr:colOff>
      <xdr:row>2</xdr:row>
      <xdr:rowOff>38100</xdr:rowOff>
    </xdr:to>
    <xdr:sp macro="" textlink="">
      <xdr:nvSpPr>
        <xdr:cNvPr id="14" name="Retângulo 13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4324343" y="438150"/>
          <a:ext cx="936000" cy="2952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Cargo</a:t>
          </a:r>
        </a:p>
      </xdr:txBody>
    </xdr:sp>
    <xdr:clientData/>
  </xdr:twoCellAnchor>
  <xdr:twoCellAnchor editAs="absolute">
    <xdr:from>
      <xdr:col>7</xdr:col>
      <xdr:colOff>514343</xdr:colOff>
      <xdr:row>1</xdr:row>
      <xdr:rowOff>57150</xdr:rowOff>
    </xdr:from>
    <xdr:to>
      <xdr:col>9</xdr:col>
      <xdr:colOff>231143</xdr:colOff>
      <xdr:row>2</xdr:row>
      <xdr:rowOff>38100</xdr:rowOff>
    </xdr:to>
    <xdr:sp macro="" textlink="">
      <xdr:nvSpPr>
        <xdr:cNvPr id="15" name="Retângulo 14">
          <a:hlinkClick xmlns:r="http://schemas.openxmlformats.org/officeDocument/2006/relationships" r:id="rId10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5314943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Turno</a:t>
          </a:r>
        </a:p>
      </xdr:txBody>
    </xdr:sp>
    <xdr:clientData/>
  </xdr:twoCellAnchor>
  <xdr:twoCellAnchor editAs="absolute">
    <xdr:from>
      <xdr:col>9</xdr:col>
      <xdr:colOff>276225</xdr:colOff>
      <xdr:row>1</xdr:row>
      <xdr:rowOff>57150</xdr:rowOff>
    </xdr:from>
    <xdr:to>
      <xdr:col>10</xdr:col>
      <xdr:colOff>602625</xdr:colOff>
      <xdr:row>2</xdr:row>
      <xdr:rowOff>38100</xdr:rowOff>
    </xdr:to>
    <xdr:sp macro="" textlink="">
      <xdr:nvSpPr>
        <xdr:cNvPr id="16" name="Retângulo 15">
          <a:hlinkClick xmlns:r="http://schemas.openxmlformats.org/officeDocument/2006/relationships" r:id="rId11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6296025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Funcionário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76201</xdr:colOff>
      <xdr:row>2</xdr:row>
      <xdr:rowOff>228600</xdr:rowOff>
    </xdr:from>
    <xdr:to>
      <xdr:col>21</xdr:col>
      <xdr:colOff>210601</xdr:colOff>
      <xdr:row>4</xdr:row>
      <xdr:rowOff>161924</xdr:rowOff>
    </xdr:to>
    <xdr:sp macro="" textlink="">
      <xdr:nvSpPr>
        <xdr:cNvPr id="2" name="CaixaDeTexto 1"/>
        <xdr:cNvSpPr txBox="1"/>
      </xdr:nvSpPr>
      <xdr:spPr>
        <a:xfrm>
          <a:off x="5248276" y="923925"/>
          <a:ext cx="684000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r>
            <a:rPr lang="pt-BR" sz="1000"/>
            <a:t>Aqui você deverá cadastrar os turnos de trabalho</a:t>
          </a:r>
          <a:r>
            <a:rPr lang="pt-BR" sz="1000" baseline="0"/>
            <a:t> informando o horário de início e término de cada turno.</a:t>
          </a:r>
          <a:endParaRPr lang="pt-BR" sz="1000"/>
        </a:p>
      </xdr:txBody>
    </xdr:sp>
    <xdr:clientData/>
  </xdr:twoCellAnchor>
  <xdr:twoCellAnchor editAs="absolute">
    <xdr:from>
      <xdr:col>5</xdr:col>
      <xdr:colOff>227274</xdr:colOff>
      <xdr:row>0</xdr:row>
      <xdr:rowOff>0</xdr:rowOff>
    </xdr:from>
    <xdr:to>
      <xdr:col>7</xdr:col>
      <xdr:colOff>72233</xdr:colOff>
      <xdr:row>1</xdr:row>
      <xdr:rowOff>15000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59780814-C7F9-4922-9F89-14605BB9382F}"/>
            </a:ext>
          </a:extLst>
        </xdr:cNvPr>
        <xdr:cNvSpPr/>
      </xdr:nvSpPr>
      <xdr:spPr>
        <a:xfrm>
          <a:off x="2351349" y="0"/>
          <a:ext cx="1064159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CADASTRO</a:t>
          </a:r>
        </a:p>
      </xdr:txBody>
    </xdr:sp>
    <xdr:clientData/>
  </xdr:twoCellAnchor>
  <xdr:twoCellAnchor editAs="absolute">
    <xdr:from>
      <xdr:col>7</xdr:col>
      <xdr:colOff>143399</xdr:colOff>
      <xdr:row>0</xdr:row>
      <xdr:rowOff>0</xdr:rowOff>
    </xdr:from>
    <xdr:to>
      <xdr:col>9</xdr:col>
      <xdr:colOff>87835</xdr:colOff>
      <xdr:row>1</xdr:row>
      <xdr:rowOff>15000</xdr:rowOff>
    </xdr:to>
    <xdr:sp macro="" textlink="">
      <xdr:nvSpPr>
        <xdr:cNvPr id="5" name="Retângulo 4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D6D05B1-42C8-47E2-90C8-8606C977F2FF}"/>
            </a:ext>
          </a:extLst>
        </xdr:cNvPr>
        <xdr:cNvSpPr/>
      </xdr:nvSpPr>
      <xdr:spPr>
        <a:xfrm>
          <a:off x="3486674" y="0"/>
          <a:ext cx="1163636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LANÇAMENTOS</a:t>
          </a:r>
        </a:p>
      </xdr:txBody>
    </xdr:sp>
    <xdr:clientData/>
  </xdr:twoCellAnchor>
  <xdr:twoCellAnchor editAs="absolute">
    <xdr:from>
      <xdr:col>11</xdr:col>
      <xdr:colOff>47612</xdr:colOff>
      <xdr:row>0</xdr:row>
      <xdr:rowOff>0</xdr:rowOff>
    </xdr:from>
    <xdr:to>
      <xdr:col>12</xdr:col>
      <xdr:colOff>483120</xdr:colOff>
      <xdr:row>1</xdr:row>
      <xdr:rowOff>15000</xdr:rowOff>
    </xdr:to>
    <xdr:sp macro="" textlink="">
      <xdr:nvSpPr>
        <xdr:cNvPr id="6" name="Retângulo 5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5829287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RELATÓRIOS</a:t>
          </a:r>
        </a:p>
      </xdr:txBody>
    </xdr:sp>
    <xdr:clientData/>
  </xdr:twoCellAnchor>
  <xdr:twoCellAnchor editAs="absolute">
    <xdr:from>
      <xdr:col>14</xdr:col>
      <xdr:colOff>452420</xdr:colOff>
      <xdr:row>0</xdr:row>
      <xdr:rowOff>0</xdr:rowOff>
    </xdr:from>
    <xdr:to>
      <xdr:col>16</xdr:col>
      <xdr:colOff>306904</xdr:colOff>
      <xdr:row>1</xdr:row>
      <xdr:rowOff>15000</xdr:rowOff>
    </xdr:to>
    <xdr:sp macro="" textlink="">
      <xdr:nvSpPr>
        <xdr:cNvPr id="7" name="Retângulo 6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76C32809-6107-4C6B-85DF-66702C9AF183}"/>
            </a:ext>
          </a:extLst>
        </xdr:cNvPr>
        <xdr:cNvSpPr/>
      </xdr:nvSpPr>
      <xdr:spPr>
        <a:xfrm>
          <a:off x="8062895" y="0"/>
          <a:ext cx="1073684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9</xdr:col>
      <xdr:colOff>152393</xdr:colOff>
      <xdr:row>0</xdr:row>
      <xdr:rowOff>0</xdr:rowOff>
    </xdr:from>
    <xdr:to>
      <xdr:col>10</xdr:col>
      <xdr:colOff>587901</xdr:colOff>
      <xdr:row>1</xdr:row>
      <xdr:rowOff>15000</xdr:rowOff>
    </xdr:to>
    <xdr:sp macro="" textlink="">
      <xdr:nvSpPr>
        <xdr:cNvPr id="9" name="Retângulo 8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4714868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RESULTADOS</a:t>
          </a:r>
        </a:p>
      </xdr:txBody>
    </xdr:sp>
    <xdr:clientData/>
  </xdr:twoCellAnchor>
  <xdr:twoCellAnchor editAs="absolute">
    <xdr:from>
      <xdr:col>12</xdr:col>
      <xdr:colOff>542918</xdr:colOff>
      <xdr:row>0</xdr:row>
      <xdr:rowOff>0</xdr:rowOff>
    </xdr:from>
    <xdr:to>
      <xdr:col>14</xdr:col>
      <xdr:colOff>368826</xdr:colOff>
      <xdr:row>1</xdr:row>
      <xdr:rowOff>15000</xdr:rowOff>
    </xdr:to>
    <xdr:sp macro="" textlink="">
      <xdr:nvSpPr>
        <xdr:cNvPr id="10" name="Retângulo 9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6934193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 editAs="absolute">
    <xdr:from>
      <xdr:col>5</xdr:col>
      <xdr:colOff>227271</xdr:colOff>
      <xdr:row>1</xdr:row>
      <xdr:rowOff>57150</xdr:rowOff>
    </xdr:from>
    <xdr:to>
      <xdr:col>6</xdr:col>
      <xdr:colOff>553671</xdr:colOff>
      <xdr:row>2</xdr:row>
      <xdr:rowOff>38100</xdr:rowOff>
    </xdr:to>
    <xdr:sp macro="" textlink="">
      <xdr:nvSpPr>
        <xdr:cNvPr id="11" name="Retângulo 1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A51B8B2-F2D7-4326-A77A-BE56CE7C72D4}"/>
            </a:ext>
          </a:extLst>
        </xdr:cNvPr>
        <xdr:cNvSpPr/>
      </xdr:nvSpPr>
      <xdr:spPr>
        <a:xfrm>
          <a:off x="2351346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Empresa</a:t>
          </a:r>
        </a:p>
      </xdr:txBody>
    </xdr:sp>
    <xdr:clientData/>
  </xdr:twoCellAnchor>
  <xdr:twoCellAnchor editAs="absolute">
    <xdr:from>
      <xdr:col>6</xdr:col>
      <xdr:colOff>600069</xdr:colOff>
      <xdr:row>1</xdr:row>
      <xdr:rowOff>57150</xdr:rowOff>
    </xdr:from>
    <xdr:to>
      <xdr:col>8</xdr:col>
      <xdr:colOff>316869</xdr:colOff>
      <xdr:row>2</xdr:row>
      <xdr:rowOff>38100</xdr:rowOff>
    </xdr:to>
    <xdr:sp macro="" textlink="">
      <xdr:nvSpPr>
        <xdr:cNvPr id="12" name="Retângulo 11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3333744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Setor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400208</xdr:colOff>
      <xdr:row>0</xdr:row>
      <xdr:rowOff>378000</xdr:rowOff>
    </xdr:to>
    <xdr:pic>
      <xdr:nvPicPr>
        <xdr:cNvPr id="13" name="Imagem 1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8</xdr:col>
      <xdr:colOff>371468</xdr:colOff>
      <xdr:row>1</xdr:row>
      <xdr:rowOff>57150</xdr:rowOff>
    </xdr:from>
    <xdr:to>
      <xdr:col>10</xdr:col>
      <xdr:colOff>88268</xdr:colOff>
      <xdr:row>2</xdr:row>
      <xdr:rowOff>38100</xdr:rowOff>
    </xdr:to>
    <xdr:sp macro="" textlink="">
      <xdr:nvSpPr>
        <xdr:cNvPr id="14" name="Retângulo 13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4324343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Cargo</a:t>
          </a:r>
        </a:p>
      </xdr:txBody>
    </xdr:sp>
    <xdr:clientData/>
  </xdr:twoCellAnchor>
  <xdr:twoCellAnchor editAs="absolute">
    <xdr:from>
      <xdr:col>10</xdr:col>
      <xdr:colOff>142868</xdr:colOff>
      <xdr:row>1</xdr:row>
      <xdr:rowOff>57150</xdr:rowOff>
    </xdr:from>
    <xdr:to>
      <xdr:col>11</xdr:col>
      <xdr:colOff>469268</xdr:colOff>
      <xdr:row>2</xdr:row>
      <xdr:rowOff>38100</xdr:rowOff>
    </xdr:to>
    <xdr:sp macro="" textlink="">
      <xdr:nvSpPr>
        <xdr:cNvPr id="15" name="Retângulo 14">
          <a:hlinkClick xmlns:r="http://schemas.openxmlformats.org/officeDocument/2006/relationships" r:id="rId10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5314943" y="438150"/>
          <a:ext cx="936000" cy="2952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Turno</a:t>
          </a:r>
        </a:p>
      </xdr:txBody>
    </xdr:sp>
    <xdr:clientData/>
  </xdr:twoCellAnchor>
  <xdr:twoCellAnchor editAs="absolute">
    <xdr:from>
      <xdr:col>11</xdr:col>
      <xdr:colOff>514350</xdr:colOff>
      <xdr:row>1</xdr:row>
      <xdr:rowOff>57150</xdr:rowOff>
    </xdr:from>
    <xdr:to>
      <xdr:col>13</xdr:col>
      <xdr:colOff>231150</xdr:colOff>
      <xdr:row>2</xdr:row>
      <xdr:rowOff>38100</xdr:rowOff>
    </xdr:to>
    <xdr:sp macro="" textlink="">
      <xdr:nvSpPr>
        <xdr:cNvPr id="16" name="Retângulo 15">
          <a:hlinkClick xmlns:r="http://schemas.openxmlformats.org/officeDocument/2006/relationships" r:id="rId11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6296025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Funcionário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714376</xdr:colOff>
      <xdr:row>2</xdr:row>
      <xdr:rowOff>228600</xdr:rowOff>
    </xdr:from>
    <xdr:to>
      <xdr:col>16</xdr:col>
      <xdr:colOff>534451</xdr:colOff>
      <xdr:row>4</xdr:row>
      <xdr:rowOff>161924</xdr:rowOff>
    </xdr:to>
    <xdr:sp macro="" textlink="">
      <xdr:nvSpPr>
        <xdr:cNvPr id="2" name="CaixaDeTexto 1"/>
        <xdr:cNvSpPr txBox="1"/>
      </xdr:nvSpPr>
      <xdr:spPr>
        <a:xfrm>
          <a:off x="5248276" y="923925"/>
          <a:ext cx="684000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r>
            <a:rPr lang="pt-BR" sz="1000"/>
            <a:t>Aqui você deverá cadastrar seus funcionários informando a empresa, matrícula, nome, CPF, setor, cargo, turno e status.</a:t>
          </a:r>
        </a:p>
      </xdr:txBody>
    </xdr:sp>
    <xdr:clientData/>
  </xdr:twoCellAnchor>
  <xdr:twoCellAnchor editAs="absolute">
    <xdr:from>
      <xdr:col>3</xdr:col>
      <xdr:colOff>693999</xdr:colOff>
      <xdr:row>0</xdr:row>
      <xdr:rowOff>0</xdr:rowOff>
    </xdr:from>
    <xdr:to>
      <xdr:col>4</xdr:col>
      <xdr:colOff>1005683</xdr:colOff>
      <xdr:row>1</xdr:row>
      <xdr:rowOff>15000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59780814-C7F9-4922-9F89-14605BB9382F}"/>
            </a:ext>
          </a:extLst>
        </xdr:cNvPr>
        <xdr:cNvSpPr/>
      </xdr:nvSpPr>
      <xdr:spPr>
        <a:xfrm>
          <a:off x="2351349" y="0"/>
          <a:ext cx="1064159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CADASTRO</a:t>
          </a:r>
        </a:p>
      </xdr:txBody>
    </xdr:sp>
    <xdr:clientData/>
  </xdr:twoCellAnchor>
  <xdr:twoCellAnchor editAs="absolute">
    <xdr:from>
      <xdr:col>4</xdr:col>
      <xdr:colOff>1076849</xdr:colOff>
      <xdr:row>0</xdr:row>
      <xdr:rowOff>0</xdr:rowOff>
    </xdr:from>
    <xdr:to>
      <xdr:col>5</xdr:col>
      <xdr:colOff>116410</xdr:colOff>
      <xdr:row>1</xdr:row>
      <xdr:rowOff>15000</xdr:rowOff>
    </xdr:to>
    <xdr:sp macro="" textlink="">
      <xdr:nvSpPr>
        <xdr:cNvPr id="5" name="Retângulo 4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D6D05B1-42C8-47E2-90C8-8606C977F2FF}"/>
            </a:ext>
          </a:extLst>
        </xdr:cNvPr>
        <xdr:cNvSpPr/>
      </xdr:nvSpPr>
      <xdr:spPr>
        <a:xfrm>
          <a:off x="3486674" y="0"/>
          <a:ext cx="1163636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LANÇAMENTOS</a:t>
          </a:r>
        </a:p>
      </xdr:txBody>
    </xdr:sp>
    <xdr:clientData/>
  </xdr:twoCellAnchor>
  <xdr:twoCellAnchor editAs="absolute">
    <xdr:from>
      <xdr:col>6</xdr:col>
      <xdr:colOff>361937</xdr:colOff>
      <xdr:row>0</xdr:row>
      <xdr:rowOff>0</xdr:rowOff>
    </xdr:from>
    <xdr:to>
      <xdr:col>6</xdr:col>
      <xdr:colOff>1407045</xdr:colOff>
      <xdr:row>1</xdr:row>
      <xdr:rowOff>15000</xdr:rowOff>
    </xdr:to>
    <xdr:sp macro="" textlink="">
      <xdr:nvSpPr>
        <xdr:cNvPr id="6" name="Retângulo 5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5829287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RELATÓRIOS</a:t>
          </a:r>
        </a:p>
      </xdr:txBody>
    </xdr:sp>
    <xdr:clientData/>
  </xdr:twoCellAnchor>
  <xdr:twoCellAnchor editAs="absolute">
    <xdr:from>
      <xdr:col>7</xdr:col>
      <xdr:colOff>833420</xdr:colOff>
      <xdr:row>0</xdr:row>
      <xdr:rowOff>0</xdr:rowOff>
    </xdr:from>
    <xdr:to>
      <xdr:col>9</xdr:col>
      <xdr:colOff>78304</xdr:colOff>
      <xdr:row>1</xdr:row>
      <xdr:rowOff>15000</xdr:rowOff>
    </xdr:to>
    <xdr:sp macro="" textlink="">
      <xdr:nvSpPr>
        <xdr:cNvPr id="7" name="Retângulo 6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76C32809-6107-4C6B-85DF-66702C9AF183}"/>
            </a:ext>
          </a:extLst>
        </xdr:cNvPr>
        <xdr:cNvSpPr/>
      </xdr:nvSpPr>
      <xdr:spPr>
        <a:xfrm>
          <a:off x="8062895" y="0"/>
          <a:ext cx="1073684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5</xdr:col>
      <xdr:colOff>180968</xdr:colOff>
      <xdr:row>0</xdr:row>
      <xdr:rowOff>0</xdr:rowOff>
    </xdr:from>
    <xdr:to>
      <xdr:col>6</xdr:col>
      <xdr:colOff>292626</xdr:colOff>
      <xdr:row>1</xdr:row>
      <xdr:rowOff>15000</xdr:rowOff>
    </xdr:to>
    <xdr:sp macro="" textlink="">
      <xdr:nvSpPr>
        <xdr:cNvPr id="9" name="Retângulo 8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4714868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RESULTADOS</a:t>
          </a:r>
        </a:p>
      </xdr:txBody>
    </xdr:sp>
    <xdr:clientData/>
  </xdr:twoCellAnchor>
  <xdr:twoCellAnchor editAs="absolute">
    <xdr:from>
      <xdr:col>6</xdr:col>
      <xdr:colOff>1466843</xdr:colOff>
      <xdr:row>0</xdr:row>
      <xdr:rowOff>0</xdr:rowOff>
    </xdr:from>
    <xdr:to>
      <xdr:col>7</xdr:col>
      <xdr:colOff>749826</xdr:colOff>
      <xdr:row>1</xdr:row>
      <xdr:rowOff>15000</xdr:rowOff>
    </xdr:to>
    <xdr:sp macro="" textlink="">
      <xdr:nvSpPr>
        <xdr:cNvPr id="10" name="Retângulo 9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6934193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 editAs="absolute">
    <xdr:from>
      <xdr:col>3</xdr:col>
      <xdr:colOff>693996</xdr:colOff>
      <xdr:row>1</xdr:row>
      <xdr:rowOff>57150</xdr:rowOff>
    </xdr:from>
    <xdr:to>
      <xdr:col>4</xdr:col>
      <xdr:colOff>877521</xdr:colOff>
      <xdr:row>2</xdr:row>
      <xdr:rowOff>38100</xdr:rowOff>
    </xdr:to>
    <xdr:sp macro="" textlink="">
      <xdr:nvSpPr>
        <xdr:cNvPr id="11" name="Retângulo 1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A51B8B2-F2D7-4326-A77A-BE56CE7C72D4}"/>
            </a:ext>
          </a:extLst>
        </xdr:cNvPr>
        <xdr:cNvSpPr/>
      </xdr:nvSpPr>
      <xdr:spPr>
        <a:xfrm>
          <a:off x="2351346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Empresa</a:t>
          </a:r>
        </a:p>
      </xdr:txBody>
    </xdr:sp>
    <xdr:clientData/>
  </xdr:twoCellAnchor>
  <xdr:twoCellAnchor editAs="absolute">
    <xdr:from>
      <xdr:col>4</xdr:col>
      <xdr:colOff>923919</xdr:colOff>
      <xdr:row>1</xdr:row>
      <xdr:rowOff>57150</xdr:rowOff>
    </xdr:from>
    <xdr:to>
      <xdr:col>4</xdr:col>
      <xdr:colOff>1859919</xdr:colOff>
      <xdr:row>2</xdr:row>
      <xdr:rowOff>38100</xdr:rowOff>
    </xdr:to>
    <xdr:sp macro="" textlink="">
      <xdr:nvSpPr>
        <xdr:cNvPr id="12" name="Retângulo 11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3333744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Setor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400208</xdr:colOff>
      <xdr:row>0</xdr:row>
      <xdr:rowOff>378000</xdr:rowOff>
    </xdr:to>
    <xdr:pic>
      <xdr:nvPicPr>
        <xdr:cNvPr id="13" name="Imagem 1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4</xdr:col>
      <xdr:colOff>1914518</xdr:colOff>
      <xdr:row>1</xdr:row>
      <xdr:rowOff>57150</xdr:rowOff>
    </xdr:from>
    <xdr:to>
      <xdr:col>5</xdr:col>
      <xdr:colOff>726443</xdr:colOff>
      <xdr:row>2</xdr:row>
      <xdr:rowOff>38100</xdr:rowOff>
    </xdr:to>
    <xdr:sp macro="" textlink="">
      <xdr:nvSpPr>
        <xdr:cNvPr id="14" name="Retângulo 13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4324343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Cargo</a:t>
          </a:r>
        </a:p>
      </xdr:txBody>
    </xdr:sp>
    <xdr:clientData/>
  </xdr:twoCellAnchor>
  <xdr:twoCellAnchor editAs="absolute">
    <xdr:from>
      <xdr:col>5</xdr:col>
      <xdr:colOff>781043</xdr:colOff>
      <xdr:row>1</xdr:row>
      <xdr:rowOff>57150</xdr:rowOff>
    </xdr:from>
    <xdr:to>
      <xdr:col>6</xdr:col>
      <xdr:colOff>783593</xdr:colOff>
      <xdr:row>2</xdr:row>
      <xdr:rowOff>38100</xdr:rowOff>
    </xdr:to>
    <xdr:sp macro="" textlink="">
      <xdr:nvSpPr>
        <xdr:cNvPr id="15" name="Retângulo 14">
          <a:hlinkClick xmlns:r="http://schemas.openxmlformats.org/officeDocument/2006/relationships" r:id="rId10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5314943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Turno</a:t>
          </a:r>
        </a:p>
      </xdr:txBody>
    </xdr:sp>
    <xdr:clientData/>
  </xdr:twoCellAnchor>
  <xdr:twoCellAnchor editAs="absolute">
    <xdr:from>
      <xdr:col>6</xdr:col>
      <xdr:colOff>828675</xdr:colOff>
      <xdr:row>1</xdr:row>
      <xdr:rowOff>57150</xdr:rowOff>
    </xdr:from>
    <xdr:to>
      <xdr:col>7</xdr:col>
      <xdr:colOff>2550</xdr:colOff>
      <xdr:row>2</xdr:row>
      <xdr:rowOff>38100</xdr:rowOff>
    </xdr:to>
    <xdr:sp macro="" textlink="">
      <xdr:nvSpPr>
        <xdr:cNvPr id="16" name="Retângulo 15">
          <a:hlinkClick xmlns:r="http://schemas.openxmlformats.org/officeDocument/2006/relationships" r:id="rId11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6296025" y="438150"/>
          <a:ext cx="936000" cy="2952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Funcionário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tbSetores" displayName="tbSetores" ref="B6:F123" totalsRowShown="0" headerRowDxfId="33" dataDxfId="32" headerRowBorderDxfId="42" tableBorderDxfId="41">
  <autoFilter ref="B6:F123"/>
  <tableColumns count="5">
    <tableColumn id="1" name="Id" dataDxfId="38">
      <calculatedColumnFormula>IFERROR(B6+1,1)</calculatedColumnFormula>
    </tableColumn>
    <tableColumn id="2" name="Setor" dataDxfId="37"/>
    <tableColumn id="3" name="contagem" dataDxfId="36">
      <calculatedColumnFormula>IF(tbSetores[[#This Row],[Setor]]="","",IFERROR(COUNTIFS(tbLancamentos[Setor],tbSetores[[#This Row],[Setor]],tbLancamentos[Tratativa],"Descontar",tbLancamentos[Data],"&gt;="&amp;Res!$C$9,tbLancamentos[Data],"&lt;"&amp;Res!$O$9)+tbSetores[[#This Row],[desempate]],""))</calculatedColumnFormula>
    </tableColumn>
    <tableColumn id="4" name="horas" dataDxfId="35">
      <calculatedColumnFormula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calculatedColumnFormula>
    </tableColumn>
    <tableColumn id="5" name="desempate" dataDxfId="34">
      <calculatedColumnFormula>IF(tbSetores[[#This Row],[Setor]]="","",IFERROR(F6-0.0000001,0.0001))</calculatedColumnFormula>
    </tableColumn>
  </tableColumns>
  <tableStyleInfo name="Estilo de Tabela 1" showFirstColumn="0" showLastColumn="0" showRowStripes="1" showColumnStripes="0"/>
</table>
</file>

<file path=xl/tables/table2.xml><?xml version="1.0" encoding="utf-8"?>
<table xmlns="http://schemas.openxmlformats.org/spreadsheetml/2006/main" id="2" name="tbFuncionarios" displayName="tbFuncionarios" ref="B6:M35" totalsRowShown="0" headerRowDxfId="19" dataDxfId="18">
  <tableColumns count="12">
    <tableColumn id="1" name="Id" dataDxfId="31">
      <calculatedColumnFormula>IFERROR(B6+1,1)</calculatedColumnFormula>
    </tableColumn>
    <tableColumn id="2" name="Empresa" dataDxfId="30"/>
    <tableColumn id="3" name="Matrícula" dataDxfId="29"/>
    <tableColumn id="4" name="Nome" dataDxfId="28"/>
    <tableColumn id="12" name="CPF" dataDxfId="27"/>
    <tableColumn id="5" name="Setor" dataDxfId="26"/>
    <tableColumn id="6" name="Cargo" dataDxfId="25"/>
    <tableColumn id="7" name="Turno" dataDxfId="24"/>
    <tableColumn id="8" name="Status" dataDxfId="23"/>
    <tableColumn id="9" name="contagem" dataDxfId="22">
      <calculatedColumnFormula>IF(tbFuncionarios[[#This Row],[Nome]]="","",IFERROR(COUNTIFS(tbLancamentos[Matrícula],tbFuncionarios[[#This Row],[Matrícula]],tbLancamentos[Nome],tbFuncionarios[[#This Row],[Nome]],tbLancamentos[Tratativa],"Descontar",tbLancamentos[Data],"&gt;="&amp;Res!$C$9,tbLancamentos[Data],"&lt;"&amp;Res!$O$9)+tbFuncionarios[[#This Row],[desempate]],""))</calculatedColumnFormula>
    </tableColumn>
    <tableColumn id="10" name="horas" dataDxfId="21">
      <calculatedColumnFormula>IF(tbFuncionarios[[#This Row],[Nome]]="","",IFERROR(SUMIFS(tbLancamentos[Hr Devida],tbLancamentos[Matrícula],tbFuncionarios[[#This Row],[Matrícula]],tbLancamentos[Nome],tbFuncionarios[[#This Row],[Nome]],tbLancamentos[Tratativa],"Descontar",tbLancamentos[Data],"&gt;="&amp;Res!$C$9,tbLancamentos[Data],"&lt;"&amp;Res!$O$9)+tbFuncionarios[[#This Row],[desempate]],""))</calculatedColumnFormula>
    </tableColumn>
    <tableColumn id="11" name="desempate" dataDxfId="20">
      <calculatedColumnFormula>IF(E7="","",IFERROR(M6-0.0000001,0.0001))</calculatedColumnFormula>
    </tableColumn>
  </tableColumns>
  <tableStyleInfo name="Estilo de Tabela 1" showFirstColumn="0" showLastColumn="0" showRowStripes="1" showColumnStripes="0"/>
</table>
</file>

<file path=xl/tables/table3.xml><?xml version="1.0" encoding="utf-8"?>
<table xmlns="http://schemas.openxmlformats.org/spreadsheetml/2006/main" id="3" name="tbLancamentos" displayName="tbLancamentos" ref="B6:Q696" totalsRowShown="0" headerRowDxfId="1" dataDxfId="0">
  <autoFilter ref="B6:Q696"/>
  <tableColumns count="16">
    <tableColumn id="1" name="Key" dataDxfId="17">
      <calculatedColumnFormula>IF(AND(D7&lt;&gt;"",E7&lt;&gt;""),TEXT(D7,"DD/MM/AAAA")&amp;F7&amp;I7,"")</calculatedColumnFormula>
    </tableColumn>
    <tableColumn id="2" name="Id" dataDxfId="16">
      <calculatedColumnFormula>IFERROR(C6+1,1)</calculatedColumnFormula>
    </tableColumn>
    <tableColumn id="3" name="Data" dataDxfId="15"/>
    <tableColumn id="4" name="Matrícula" dataDxfId="14"/>
    <tableColumn id="5" name="Nome" dataDxfId="13">
      <calculatedColumnFormula>IF($E7="","",IFERROR(VLOOKUP($E7,tbFuncionarios[[Matrícula]:[Status]],2,FALSE),""))</calculatedColumnFormula>
    </tableColumn>
    <tableColumn id="6" name="Setor" dataDxfId="12">
      <calculatedColumnFormula>IF($E7="","",IFERROR(VLOOKUP($E7,tbFuncionarios[[Matrícula]:[Status]],4,FALSE),""))</calculatedColumnFormula>
    </tableColumn>
    <tableColumn id="7" name="Cargo" dataDxfId="11">
      <calculatedColumnFormula>IF($E7="","",IFERROR(VLOOKUP($E7,tbFuncionarios[[Matrícula]:[Status]],5,FALSE),""))</calculatedColumnFormula>
    </tableColumn>
    <tableColumn id="8" name="Turno" dataDxfId="10">
      <calculatedColumnFormula>IF($E7="","",IFERROR(VLOOKUP($E7,tbFuncionarios[[Matrícula]:[Status]],6,FALSE),""))</calculatedColumnFormula>
    </tableColumn>
    <tableColumn id="9" name="Empresa" dataDxfId="9">
      <calculatedColumnFormula>IF($E7="","",IFERROR(INDEX(tbFuncionarios[],MATCH($E7,tbFuncionarios[Matrícula],0),2),""))</calculatedColumnFormula>
    </tableColumn>
    <tableColumn id="10" name="Status" dataDxfId="8">
      <calculatedColumnFormula>IF($E7="","",IFERROR(VLOOKUP($E7,tbFuncionarios[[Matrícula]:[Status]],7,FALSE),""))</calculatedColumnFormula>
    </tableColumn>
    <tableColumn id="11" name="Hr Entrada" dataDxfId="7"/>
    <tableColumn id="12" name="Hr Saída" dataDxfId="6"/>
    <tableColumn id="13" name="Hr Devida" dataDxfId="5">
      <calculatedColumnFormula>IFERROR(IF(E7="","",IF(AND(L7&lt;&gt;"",M7&lt;&gt;""),IF((RIGHT(I7,5)-LEFT(I7,5))&gt;=(M7-L7),(RIGHT(I7,5)-LEFT(I7,5))-(M7-L7),0),IF(AND(L7&lt;&gt;"",M7=""),L7-LEFT(I7,5),IF(AND(L7="",M7=""),IF(RIGHT(I7,5)&gt;LEFT(I7,5),RIGHT(I7,5)-LEFT(I7,5),LEFT(I7,5)-RIGHT(I7,5)),"")))),"")</calculatedColumnFormula>
    </tableColumn>
    <tableColumn id="14" name="Situação" dataDxfId="4"/>
    <tableColumn id="15" name="Motivo" dataDxfId="3"/>
    <tableColumn id="16" name="Tratativa" dataDxfId="2"/>
  </tableColumns>
  <tableStyleInfo name="Estilo de Tabela 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3.xml"/><Relationship Id="rId3" Type="http://schemas.openxmlformats.org/officeDocument/2006/relationships/hyperlink" Target="https://souza.xyz/produto/controle-de-ferias/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https://souza.xyz/produto/planilha-cadastro-de-funcionario-com-foto/" TargetMode="External"/><Relationship Id="rId1" Type="http://schemas.openxmlformats.org/officeDocument/2006/relationships/hyperlink" Target="http://luz.vc/ferramentas/planilhas-prontas/planilha-avaliacao-desempenho-competencia/?utm_source=referral&amp;utm_medium=produtos&amp;utm_campaign=fc3" TargetMode="External"/><Relationship Id="rId6" Type="http://schemas.openxmlformats.org/officeDocument/2006/relationships/hyperlink" Target="https://souza.xyz/produto/folha-de-pagamento/" TargetMode="External"/><Relationship Id="rId5" Type="http://schemas.openxmlformats.org/officeDocument/2006/relationships/hyperlink" Target="https://souza.xyz/produto/planilha-de-controle-de-treinamentos/" TargetMode="External"/><Relationship Id="rId4" Type="http://schemas.openxmlformats.org/officeDocument/2006/relationships/hyperlink" Target="https://souza.xyz/produto/avaliacao-desempenho-competencias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0"/>
  <sheetViews>
    <sheetView showGridLines="0" tabSelected="1" zoomScaleNormal="100" workbookViewId="0"/>
  </sheetViews>
  <sheetFormatPr defaultRowHeight="15" x14ac:dyDescent="0.25"/>
  <cols>
    <col min="1" max="1" width="3" style="9" customWidth="1"/>
    <col min="2" max="2" width="26" style="9" customWidth="1"/>
    <col min="3" max="3" width="37.5703125" style="9" customWidth="1"/>
    <col min="4" max="16384" width="9.140625" style="9"/>
  </cols>
  <sheetData>
    <row r="1" spans="2:20" s="5" customFormat="1" ht="30" customHeight="1" x14ac:dyDescent="0.25"/>
    <row r="2" spans="2:20" s="6" customFormat="1" ht="24.95" customHeight="1" x14ac:dyDescent="0.25"/>
    <row r="3" spans="2:20" s="7" customFormat="1" ht="20.100000000000001" customHeight="1" x14ac:dyDescent="0.25"/>
    <row r="4" spans="2:20" ht="33.75" x14ac:dyDescent="0.25">
      <c r="B4" s="8" t="s">
        <v>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2:20" s="12" customFormat="1" ht="48" customHeight="1" x14ac:dyDescent="0.25">
      <c r="B5" s="10" t="s">
        <v>28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1"/>
      <c r="R5" s="11"/>
      <c r="S5" s="11"/>
      <c r="T5" s="11"/>
    </row>
    <row r="6" spans="2:20" s="12" customFormat="1" ht="48" customHeight="1" x14ac:dyDescent="0.25">
      <c r="B6" s="10" t="s">
        <v>147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1"/>
      <c r="R6" s="11"/>
      <c r="S6" s="11"/>
      <c r="T6" s="11"/>
    </row>
    <row r="7" spans="2:20" s="14" customFormat="1" ht="5.0999999999999996" customHeight="1" x14ac:dyDescent="0.25"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spans="2:20" ht="54" customHeight="1" x14ac:dyDescent="0.25">
      <c r="B8" s="15" t="s">
        <v>1</v>
      </c>
      <c r="C8" s="16" t="s">
        <v>137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8"/>
      <c r="P8" s="19"/>
      <c r="Q8" s="19"/>
      <c r="R8" s="19"/>
      <c r="S8" s="19"/>
    </row>
    <row r="9" spans="2:20" ht="5.0999999999999996" customHeight="1" x14ac:dyDescent="0.25"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  <row r="10" spans="2:20" ht="54" customHeight="1" x14ac:dyDescent="0.25">
      <c r="B10" s="15" t="s">
        <v>2</v>
      </c>
      <c r="C10" s="16" t="s">
        <v>138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8"/>
      <c r="P10" s="19"/>
      <c r="Q10" s="19"/>
      <c r="R10" s="19"/>
      <c r="S10" s="19"/>
    </row>
    <row r="11" spans="2:20" ht="5.0999999999999996" customHeight="1" x14ac:dyDescent="0.25"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</row>
    <row r="12" spans="2:20" ht="54" customHeight="1" x14ac:dyDescent="0.25">
      <c r="B12" s="15" t="s">
        <v>3</v>
      </c>
      <c r="C12" s="16" t="s">
        <v>139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8"/>
      <c r="P12" s="19"/>
      <c r="Q12" s="19"/>
      <c r="R12" s="19"/>
      <c r="S12" s="19"/>
    </row>
    <row r="13" spans="2:20" ht="5.0999999999999996" customHeight="1" x14ac:dyDescent="0.25">
      <c r="B13" s="20"/>
      <c r="C13" s="21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19"/>
      <c r="R13" s="19"/>
      <c r="S13" s="19"/>
      <c r="T13" s="19"/>
    </row>
    <row r="14" spans="2:20" ht="54" customHeight="1" x14ac:dyDescent="0.25">
      <c r="B14" s="15" t="s">
        <v>4</v>
      </c>
      <c r="C14" s="16" t="s">
        <v>146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8"/>
      <c r="P14" s="19"/>
      <c r="Q14" s="19"/>
      <c r="R14" s="19"/>
      <c r="S14" s="19"/>
    </row>
    <row r="15" spans="2:20" ht="5.0999999999999996" customHeight="1" x14ac:dyDescent="0.25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</row>
    <row r="16" spans="2:20" ht="54" customHeight="1" x14ac:dyDescent="0.25">
      <c r="B16" s="15" t="s">
        <v>5</v>
      </c>
      <c r="C16" s="16" t="s">
        <v>140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8"/>
      <c r="P16" s="19"/>
      <c r="Q16" s="19"/>
      <c r="R16" s="19"/>
      <c r="S16" s="19"/>
    </row>
    <row r="17" spans="2:20" ht="5.0999999999999996" customHeight="1" x14ac:dyDescent="0.25"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</row>
    <row r="18" spans="2:20" x14ac:dyDescent="0.25"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</row>
    <row r="19" spans="2:20" x14ac:dyDescent="0.25"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</row>
    <row r="20" spans="2:20" x14ac:dyDescent="0.25"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</row>
  </sheetData>
  <sheetProtection password="9004" sheet="1" objects="1" scenarios="1"/>
  <mergeCells count="7">
    <mergeCell ref="C16:N16"/>
    <mergeCell ref="B5:P5"/>
    <mergeCell ref="C8:N8"/>
    <mergeCell ref="C10:N10"/>
    <mergeCell ref="C12:N12"/>
    <mergeCell ref="C14:N14"/>
    <mergeCell ref="B6:P6"/>
  </mergeCells>
  <pageMargins left="0.25" right="0.25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96"/>
  <sheetViews>
    <sheetView showGridLines="0" topLeftCell="F1" zoomScaleNormal="100" workbookViewId="0">
      <selection activeCell="O7" activeCellId="2" sqref="D7:E11 L7:M11 O7:Q11"/>
    </sheetView>
  </sheetViews>
  <sheetFormatPr defaultRowHeight="15" x14ac:dyDescent="0.25"/>
  <cols>
    <col min="1" max="1" width="2.7109375" style="9" customWidth="1"/>
    <col min="2" max="2" width="47.85546875" style="9" hidden="1" customWidth="1"/>
    <col min="3" max="3" width="5.7109375" style="9" customWidth="1"/>
    <col min="4" max="4" width="10.7109375" style="83" bestFit="1" customWidth="1"/>
    <col min="5" max="5" width="11.7109375" style="83" bestFit="1" customWidth="1"/>
    <col min="6" max="6" width="29.28515625" style="83" bestFit="1" customWidth="1"/>
    <col min="7" max="7" width="18.140625" style="83" bestFit="1" customWidth="1"/>
    <col min="8" max="8" width="14.5703125" style="83" bestFit="1" customWidth="1"/>
    <col min="9" max="9" width="12" style="83" bestFit="1" customWidth="1"/>
    <col min="10" max="10" width="13.28515625" style="83" customWidth="1"/>
    <col min="11" max="11" width="10.42578125" style="83" bestFit="1" customWidth="1"/>
    <col min="12" max="12" width="12.42578125" style="95" bestFit="1" customWidth="1"/>
    <col min="13" max="13" width="10.42578125" style="95" bestFit="1" customWidth="1"/>
    <col min="14" max="14" width="12" style="95" bestFit="1" customWidth="1"/>
    <col min="15" max="15" width="20.5703125" style="83" bestFit="1" customWidth="1"/>
    <col min="16" max="16" width="14.42578125" style="83" bestFit="1" customWidth="1"/>
    <col min="17" max="17" width="11" style="83" bestFit="1" customWidth="1"/>
    <col min="18" max="16384" width="9.140625" style="9"/>
  </cols>
  <sheetData>
    <row r="1" spans="2:17" s="5" customFormat="1" ht="30" customHeight="1" x14ac:dyDescent="0.25">
      <c r="D1" s="79"/>
      <c r="E1" s="79"/>
      <c r="F1" s="79"/>
      <c r="G1" s="79"/>
      <c r="H1" s="79"/>
      <c r="I1" s="79"/>
      <c r="J1" s="79"/>
      <c r="K1" s="79"/>
      <c r="L1" s="92"/>
      <c r="M1" s="92"/>
      <c r="N1" s="92"/>
      <c r="O1" s="79"/>
      <c r="P1" s="79"/>
      <c r="Q1" s="79"/>
    </row>
    <row r="2" spans="2:17" s="6" customFormat="1" ht="24.95" customHeight="1" x14ac:dyDescent="0.25">
      <c r="D2" s="80"/>
      <c r="E2" s="80"/>
      <c r="F2" s="80"/>
      <c r="G2" s="80"/>
      <c r="H2" s="80"/>
      <c r="I2" s="80"/>
      <c r="J2" s="80"/>
      <c r="K2" s="80"/>
      <c r="L2" s="93"/>
      <c r="M2" s="93"/>
      <c r="N2" s="93"/>
      <c r="O2" s="80"/>
      <c r="P2" s="80"/>
      <c r="Q2" s="80"/>
    </row>
    <row r="3" spans="2:17" s="7" customFormat="1" ht="20.100000000000001" customHeight="1" x14ac:dyDescent="0.25">
      <c r="D3" s="81"/>
      <c r="E3" s="81"/>
      <c r="F3" s="81"/>
      <c r="G3" s="81"/>
      <c r="H3" s="81"/>
      <c r="I3" s="81"/>
      <c r="J3" s="81"/>
      <c r="K3" s="81"/>
      <c r="L3" s="94"/>
      <c r="M3" s="94"/>
      <c r="N3" s="94"/>
      <c r="O3" s="81"/>
      <c r="P3" s="81"/>
      <c r="Q3" s="81"/>
    </row>
    <row r="4" spans="2:17" ht="21" x14ac:dyDescent="0.35">
      <c r="C4" s="52" t="s">
        <v>2</v>
      </c>
    </row>
    <row r="6" spans="2:17" x14ac:dyDescent="0.25">
      <c r="B6" s="9" t="s">
        <v>63</v>
      </c>
      <c r="C6" s="9" t="s">
        <v>31</v>
      </c>
      <c r="D6" s="83" t="s">
        <v>64</v>
      </c>
      <c r="E6" s="83" t="s">
        <v>55</v>
      </c>
      <c r="F6" s="83" t="s">
        <v>56</v>
      </c>
      <c r="G6" s="83" t="s">
        <v>35</v>
      </c>
      <c r="H6" s="83" t="s">
        <v>36</v>
      </c>
      <c r="I6" s="83" t="s">
        <v>57</v>
      </c>
      <c r="J6" s="83" t="s">
        <v>32</v>
      </c>
      <c r="K6" s="83" t="s">
        <v>67</v>
      </c>
      <c r="L6" s="83" t="s">
        <v>66</v>
      </c>
      <c r="M6" s="83" t="s">
        <v>65</v>
      </c>
      <c r="N6" s="83" t="s">
        <v>100</v>
      </c>
      <c r="O6" s="83" t="s">
        <v>69</v>
      </c>
      <c r="P6" s="83" t="s">
        <v>70</v>
      </c>
      <c r="Q6" s="83" t="s">
        <v>101</v>
      </c>
    </row>
    <row r="7" spans="2:17" x14ac:dyDescent="0.25">
      <c r="B7" s="9" t="str">
        <f>IF(AND(D7&lt;&gt;"",E7&lt;&gt;""),TEXT(D7,"DD/MM/AAAA")&amp;F7&amp;I7,"")</f>
        <v>01/01/2022JAIME RAMOS COSTA JUNIOR06:00|18:00</v>
      </c>
      <c r="C7" s="96">
        <f>IFERROR(C6+1,1)</f>
        <v>1</v>
      </c>
      <c r="D7" s="105">
        <v>44562</v>
      </c>
      <c r="E7" s="91">
        <v>5450</v>
      </c>
      <c r="F7" s="98" t="str">
        <f>IF($E7="","",IFERROR(VLOOKUP($E7,tbFuncionarios[[Matrícula]:[Status]],2,FALSE),""))</f>
        <v>JAIME RAMOS COSTA JUNIOR</v>
      </c>
      <c r="G7" s="98" t="str">
        <f>IF($E7="","",IFERROR(VLOOKUP($E7,tbFuncionarios[[Matrícula]:[Status]],4,FALSE),""))</f>
        <v>REGIONAL</v>
      </c>
      <c r="H7" s="98" t="str">
        <f>IF($E7="","",IFERROR(VLOOKUP($E7,tbFuncionarios[[Matrícula]:[Status]],5,FALSE),""))</f>
        <v>SUPERVISOR</v>
      </c>
      <c r="I7" s="98" t="str">
        <f>IF($E7="","",IFERROR(VLOOKUP($E7,tbFuncionarios[[Matrícula]:[Status]],6,FALSE),""))</f>
        <v>06:00|18:00</v>
      </c>
      <c r="J7" s="98" t="str">
        <f>IF($E7="","",IFERROR(INDEX(tbFuncionarios[],MATCH($E7,tbFuncionarios[Matrícula],0),2),""))</f>
        <v>ARTEBRILHO</v>
      </c>
      <c r="K7" s="98" t="str">
        <f>IF($E7="","",IFERROR(VLOOKUP($E7,tbFuncionarios[[Matrícula]:[Status]],7,FALSE),""))</f>
        <v>Efetivo</v>
      </c>
      <c r="L7" s="106">
        <v>0.34028368034711698</v>
      </c>
      <c r="M7" s="106">
        <v>0.72916666666666663</v>
      </c>
      <c r="N7" s="100">
        <f t="shared" ref="N7:N70" si="0">IFERROR(IF(E7="","",IF(AND(L7&lt;&gt;"",M7&lt;&gt;""),IF((RIGHT(I7,5)-LEFT(I7,5))&gt;=(M7-L7),(RIGHT(I7,5)-LEFT(I7,5))-(M7-L7),0),IF(AND(L7&lt;&gt;"",M7=""),L7-LEFT(I7,5),IF(AND(L7="",M7=""),IF(RIGHT(I7,5)&gt;LEFT(I7,5),RIGHT(I7,5)-LEFT(I7,5),LEFT(I7,5)-RIGHT(I7,5)),"")))),"")</f>
        <v>0.11111701368045035</v>
      </c>
      <c r="O7" s="107" t="s">
        <v>75</v>
      </c>
      <c r="P7" s="91" t="s">
        <v>77</v>
      </c>
      <c r="Q7" s="91" t="s">
        <v>105</v>
      </c>
    </row>
    <row r="8" spans="2:17" x14ac:dyDescent="0.25">
      <c r="B8" s="9" t="str">
        <f>IF(AND(D8&lt;&gt;"",E8&lt;&gt;""),TEXT(D8,"DD/MM/AAAA")&amp;F8&amp;I8,"")</f>
        <v>01/01/2022MARCIO MOREIRA SIQUEIRA18:00|06:00</v>
      </c>
      <c r="C8" s="96">
        <f>IFERROR(C7+1,1)</f>
        <v>2</v>
      </c>
      <c r="D8" s="105">
        <v>44562</v>
      </c>
      <c r="E8" s="91">
        <v>16334</v>
      </c>
      <c r="F8" s="98" t="str">
        <f>IF($E8="","",IFERROR(VLOOKUP($E8,tbFuncionarios[[Matrícula]:[Status]],2,FALSE),""))</f>
        <v>MARCIO MOREIRA SIQUEIRA</v>
      </c>
      <c r="G8" s="98" t="str">
        <f>IF($E8="","",IFERROR(VLOOKUP($E8,tbFuncionarios[[Matrícula]:[Status]],4,FALSE),""))</f>
        <v>AG BARREIRO</v>
      </c>
      <c r="H8" s="98" t="str">
        <f>IF($E8="","",IFERROR(VLOOKUP($E8,tbFuncionarios[[Matrícula]:[Status]],5,FALSE),""))</f>
        <v>VIGIA</v>
      </c>
      <c r="I8" s="98" t="str">
        <f>IF($E8="","",IFERROR(VLOOKUP($E8,tbFuncionarios[[Matrícula]:[Status]],6,FALSE),""))</f>
        <v>18:00|06:00</v>
      </c>
      <c r="J8" s="98" t="str">
        <f>IF($E8="","",IFERROR(INDEX(tbFuncionarios[],MATCH($E8,tbFuncionarios[Matrícula],0),2),""))</f>
        <v>GARCIA</v>
      </c>
      <c r="K8" s="98" t="str">
        <f>IF($E8="","",IFERROR(VLOOKUP($E8,tbFuncionarios[[Matrícula]:[Status]],7,FALSE),""))</f>
        <v>Ferista</v>
      </c>
      <c r="L8" s="106">
        <v>0.7601882563053759</v>
      </c>
      <c r="M8" s="106">
        <v>0.20684334997280984</v>
      </c>
      <c r="N8" s="100">
        <f t="shared" si="0"/>
        <v>5.3344906332566056E-2</v>
      </c>
      <c r="O8" s="107" t="s">
        <v>74</v>
      </c>
      <c r="P8" s="91" t="s">
        <v>80</v>
      </c>
      <c r="Q8" s="91" t="s">
        <v>105</v>
      </c>
    </row>
    <row r="9" spans="2:17" x14ac:dyDescent="0.25">
      <c r="B9" s="9" t="str">
        <f>IF(AND(D9&lt;&gt;"",E9&lt;&gt;""),TEXT(D9,"DD/MM/AAAA")&amp;F9&amp;I9,"")</f>
        <v>01/01/2022JAQUELINE C. B. MESQUITA07:00|19:00</v>
      </c>
      <c r="C9" s="96">
        <f>IFERROR(C8+1,1)</f>
        <v>3</v>
      </c>
      <c r="D9" s="105">
        <v>44562</v>
      </c>
      <c r="E9" s="91">
        <v>4419</v>
      </c>
      <c r="F9" s="98" t="str">
        <f>IF($E9="","",IFERROR(VLOOKUP($E9,tbFuncionarios[[Matrícula]:[Status]],2,FALSE),""))</f>
        <v>JAQUELINE C. B. MESQUITA</v>
      </c>
      <c r="G9" s="98" t="str">
        <f>IF($E9="","",IFERROR(VLOOKUP($E9,tbFuncionarios[[Matrícula]:[Status]],4,FALSE),""))</f>
        <v>AG BARROCA</v>
      </c>
      <c r="H9" s="98" t="str">
        <f>IF($E9="","",IFERROR(VLOOKUP($E9,tbFuncionarios[[Matrícula]:[Status]],5,FALSE),""))</f>
        <v>VIGIA BRIGADA</v>
      </c>
      <c r="I9" s="98" t="str">
        <f>IF($E9="","",IFERROR(VLOOKUP($E9,tbFuncionarios[[Matrícula]:[Status]],6,FALSE),""))</f>
        <v>07:00|19:00</v>
      </c>
      <c r="J9" s="98" t="str">
        <f>IF($E9="","",IFERROR(INDEX(tbFuncionarios[],MATCH($E9,tbFuncionarios[Matrícula],0),2),""))</f>
        <v>ARTEBRILHO</v>
      </c>
      <c r="K9" s="98" t="str">
        <f>IF($E9="","",IFERROR(VLOOKUP($E9,tbFuncionarios[[Matrícula]:[Status]],7,FALSE),""))</f>
        <v>Efetivo</v>
      </c>
      <c r="L9" s="106">
        <v>0.35276221154025661</v>
      </c>
      <c r="M9" s="106">
        <v>0.78301350495296962</v>
      </c>
      <c r="N9" s="100">
        <f t="shared" si="0"/>
        <v>6.9748706587286935E-2</v>
      </c>
      <c r="O9" s="107" t="s">
        <v>74</v>
      </c>
      <c r="P9" s="91" t="s">
        <v>83</v>
      </c>
      <c r="Q9" s="91" t="s">
        <v>105</v>
      </c>
    </row>
    <row r="10" spans="2:17" x14ac:dyDescent="0.25">
      <c r="B10" s="9" t="str">
        <f t="shared" ref="B10:B73" si="1">IF(AND(D10&lt;&gt;"",E10&lt;&gt;""),TEXT(D10,"DD/MM/AAAA")&amp;F10&amp;I10,"")</f>
        <v>01/01/2022</v>
      </c>
      <c r="C10" s="96">
        <f t="shared" ref="C10:C73" si="2">IFERROR(C9+1,1)</f>
        <v>4</v>
      </c>
      <c r="D10" s="105">
        <v>44562</v>
      </c>
      <c r="E10" s="91">
        <v>4371</v>
      </c>
      <c r="F10" s="98" t="str">
        <f>IF($E10="","",IFERROR(VLOOKUP($E10,tbFuncionarios[[Matrícula]:[Status]],2,FALSE),""))</f>
        <v/>
      </c>
      <c r="G10" s="102" t="str">
        <f>IF($E10="","",IFERROR(VLOOKUP($E10,tbFuncionarios[[Matrícula]:[Status]],4,FALSE),""))</f>
        <v/>
      </c>
      <c r="H10" s="102" t="str">
        <f>IF($E10="","",IFERROR(VLOOKUP($E10,tbFuncionarios[[Matrícula]:[Status]],5,FALSE),""))</f>
        <v/>
      </c>
      <c r="I10" s="102" t="str">
        <f>IF($E10="","",IFERROR(VLOOKUP($E10,tbFuncionarios[[Matrícula]:[Status]],6,FALSE),""))</f>
        <v/>
      </c>
      <c r="J10" s="98" t="str">
        <f>IF($E10="","",IFERROR(INDEX(tbFuncionarios[],MATCH($E10,tbFuncionarios[Matrícula],0),2),""))</f>
        <v/>
      </c>
      <c r="K10" s="102" t="str">
        <f>IF($E10="","",IFERROR(VLOOKUP($E10,tbFuncionarios[[Matrícula]:[Status]],7,FALSE),""))</f>
        <v/>
      </c>
      <c r="L10" s="106"/>
      <c r="M10" s="106"/>
      <c r="N10" s="100" t="str">
        <f t="shared" si="0"/>
        <v/>
      </c>
      <c r="O10" s="107"/>
      <c r="P10" s="91"/>
      <c r="Q10" s="91"/>
    </row>
    <row r="11" spans="2:17" x14ac:dyDescent="0.25">
      <c r="B11" s="9" t="str">
        <f t="shared" si="1"/>
        <v>01/01/2022</v>
      </c>
      <c r="C11" s="96">
        <f t="shared" si="2"/>
        <v>5</v>
      </c>
      <c r="D11" s="105">
        <v>44562</v>
      </c>
      <c r="E11" s="91">
        <v>4390</v>
      </c>
      <c r="F11" s="98" t="str">
        <f>IF($E11="","",IFERROR(VLOOKUP($E11,tbFuncionarios[[Matrícula]:[Status]],2,FALSE),""))</f>
        <v/>
      </c>
      <c r="G11" s="102" t="str">
        <f>IF($E11="","",IFERROR(VLOOKUP($E11,tbFuncionarios[[Matrícula]:[Status]],4,FALSE),""))</f>
        <v/>
      </c>
      <c r="H11" s="102" t="str">
        <f>IF($E11="","",IFERROR(VLOOKUP($E11,tbFuncionarios[[Matrícula]:[Status]],5,FALSE),""))</f>
        <v/>
      </c>
      <c r="I11" s="102" t="str">
        <f>IF($E11="","",IFERROR(VLOOKUP($E11,tbFuncionarios[[Matrícula]:[Status]],6,FALSE),""))</f>
        <v/>
      </c>
      <c r="J11" s="98" t="str">
        <f>IF($E11="","",IFERROR(INDEX(tbFuncionarios[],MATCH($E11,tbFuncionarios[Matrícula],0),2),""))</f>
        <v/>
      </c>
      <c r="K11" s="102" t="str">
        <f>IF($E11="","",IFERROR(VLOOKUP($E11,tbFuncionarios[[Matrícula]:[Status]],7,FALSE),""))</f>
        <v/>
      </c>
      <c r="L11" s="106"/>
      <c r="M11" s="106"/>
      <c r="N11" s="100" t="str">
        <f t="shared" si="0"/>
        <v/>
      </c>
      <c r="O11" s="107"/>
      <c r="P11" s="91"/>
      <c r="Q11" s="91"/>
    </row>
    <row r="12" spans="2:17" x14ac:dyDescent="0.25">
      <c r="B12" s="9" t="str">
        <f t="shared" si="1"/>
        <v/>
      </c>
      <c r="C12" s="96">
        <f t="shared" si="2"/>
        <v>6</v>
      </c>
      <c r="D12" s="97"/>
      <c r="F12" s="98" t="str">
        <f>IF($E12="","",IFERROR(VLOOKUP($E12,tbFuncionarios[[Matrícula]:[Status]],2,FALSE),""))</f>
        <v/>
      </c>
      <c r="G12" s="102" t="str">
        <f>IF($E12="","",IFERROR(VLOOKUP($E12,tbFuncionarios[[Matrícula]:[Status]],4,FALSE),""))</f>
        <v/>
      </c>
      <c r="H12" s="102" t="str">
        <f>IF($E12="","",IFERROR(VLOOKUP($E12,tbFuncionarios[[Matrícula]:[Status]],5,FALSE),""))</f>
        <v/>
      </c>
      <c r="I12" s="102" t="str">
        <f>IF($E12="","",IFERROR(VLOOKUP($E12,tbFuncionarios[[Matrícula]:[Status]],6,FALSE),""))</f>
        <v/>
      </c>
      <c r="J12" s="98" t="str">
        <f>IF($E12="","",IFERROR(INDEX(tbFuncionarios[],MATCH($E12,tbFuncionarios[Matrícula],0),2),""))</f>
        <v/>
      </c>
      <c r="K12" s="102" t="str">
        <f>IF($E12="","",IFERROR(VLOOKUP($E12,tbFuncionarios[[Matrícula]:[Status]],7,FALSE),""))</f>
        <v/>
      </c>
      <c r="L12" s="99"/>
      <c r="M12" s="99"/>
      <c r="N12" s="100" t="str">
        <f t="shared" si="0"/>
        <v/>
      </c>
      <c r="O12" s="101"/>
    </row>
    <row r="13" spans="2:17" x14ac:dyDescent="0.25">
      <c r="B13" s="9" t="str">
        <f t="shared" si="1"/>
        <v/>
      </c>
      <c r="C13" s="96">
        <f t="shared" si="2"/>
        <v>7</v>
      </c>
      <c r="D13" s="97"/>
      <c r="F13" s="98" t="str">
        <f>IF($E13="","",IFERROR(VLOOKUP($E13,tbFuncionarios[[Matrícula]:[Status]],2,FALSE),""))</f>
        <v/>
      </c>
      <c r="G13" s="102" t="str">
        <f>IF($E13="","",IFERROR(VLOOKUP($E13,tbFuncionarios[[Matrícula]:[Status]],4,FALSE),""))</f>
        <v/>
      </c>
      <c r="H13" s="102" t="str">
        <f>IF($E13="","",IFERROR(VLOOKUP($E13,tbFuncionarios[[Matrícula]:[Status]],5,FALSE),""))</f>
        <v/>
      </c>
      <c r="I13" s="102" t="str">
        <f>IF($E13="","",IFERROR(VLOOKUP($E13,tbFuncionarios[[Matrícula]:[Status]],6,FALSE),""))</f>
        <v/>
      </c>
      <c r="J13" s="98" t="str">
        <f>IF($E13="","",IFERROR(INDEX(tbFuncionarios[],MATCH($E13,tbFuncionarios[Matrícula],0),2),""))</f>
        <v/>
      </c>
      <c r="K13" s="102" t="str">
        <f>IF($E13="","",IFERROR(VLOOKUP($E13,tbFuncionarios[[Matrícula]:[Status]],7,FALSE),""))</f>
        <v/>
      </c>
      <c r="L13" s="99"/>
      <c r="M13" s="99"/>
      <c r="N13" s="100" t="str">
        <f t="shared" si="0"/>
        <v/>
      </c>
      <c r="O13" s="101"/>
    </row>
    <row r="14" spans="2:17" x14ac:dyDescent="0.25">
      <c r="B14" s="9" t="str">
        <f t="shared" si="1"/>
        <v/>
      </c>
      <c r="C14" s="96">
        <f t="shared" si="2"/>
        <v>8</v>
      </c>
      <c r="D14" s="97"/>
      <c r="F14" s="98" t="str">
        <f>IF($E14="","",IFERROR(VLOOKUP($E14,tbFuncionarios[[Matrícula]:[Status]],2,FALSE),""))</f>
        <v/>
      </c>
      <c r="G14" s="102" t="str">
        <f>IF($E14="","",IFERROR(VLOOKUP($E14,tbFuncionarios[[Matrícula]:[Status]],4,FALSE),""))</f>
        <v/>
      </c>
      <c r="H14" s="102" t="str">
        <f>IF($E14="","",IFERROR(VLOOKUP($E14,tbFuncionarios[[Matrícula]:[Status]],5,FALSE),""))</f>
        <v/>
      </c>
      <c r="I14" s="102" t="str">
        <f>IF($E14="","",IFERROR(VLOOKUP($E14,tbFuncionarios[[Matrícula]:[Status]],6,FALSE),""))</f>
        <v/>
      </c>
      <c r="J14" s="98" t="str">
        <f>IF($E14="","",IFERROR(INDEX(tbFuncionarios[],MATCH($E14,tbFuncionarios[Matrícula],0),2),""))</f>
        <v/>
      </c>
      <c r="K14" s="102" t="str">
        <f>IF($E14="","",IFERROR(VLOOKUP($E14,tbFuncionarios[[Matrícula]:[Status]],7,FALSE),""))</f>
        <v/>
      </c>
      <c r="L14" s="99"/>
      <c r="M14" s="99"/>
      <c r="N14" s="100" t="str">
        <f t="shared" si="0"/>
        <v/>
      </c>
      <c r="O14" s="101"/>
    </row>
    <row r="15" spans="2:17" x14ac:dyDescent="0.25">
      <c r="B15" s="9" t="str">
        <f t="shared" si="1"/>
        <v/>
      </c>
      <c r="C15" s="96">
        <f t="shared" si="2"/>
        <v>9</v>
      </c>
      <c r="D15" s="97"/>
      <c r="F15" s="98" t="str">
        <f>IF($E15="","",IFERROR(VLOOKUP($E15,tbFuncionarios[[Matrícula]:[Status]],2,FALSE),""))</f>
        <v/>
      </c>
      <c r="G15" s="102" t="str">
        <f>IF($E15="","",IFERROR(VLOOKUP($E15,tbFuncionarios[[Matrícula]:[Status]],4,FALSE),""))</f>
        <v/>
      </c>
      <c r="H15" s="102" t="str">
        <f>IF($E15="","",IFERROR(VLOOKUP($E15,tbFuncionarios[[Matrícula]:[Status]],5,FALSE),""))</f>
        <v/>
      </c>
      <c r="I15" s="102" t="str">
        <f>IF($E15="","",IFERROR(VLOOKUP($E15,tbFuncionarios[[Matrícula]:[Status]],6,FALSE),""))</f>
        <v/>
      </c>
      <c r="J15" s="98" t="str">
        <f>IF($E15="","",IFERROR(INDEX(tbFuncionarios[],MATCH($E15,tbFuncionarios[Matrícula],0),2),""))</f>
        <v/>
      </c>
      <c r="K15" s="102" t="str">
        <f>IF($E15="","",IFERROR(VLOOKUP($E15,tbFuncionarios[[Matrícula]:[Status]],7,FALSE),""))</f>
        <v/>
      </c>
      <c r="L15" s="99"/>
      <c r="M15" s="99"/>
      <c r="N15" s="100" t="str">
        <f t="shared" si="0"/>
        <v/>
      </c>
      <c r="O15" s="101"/>
    </row>
    <row r="16" spans="2:17" x14ac:dyDescent="0.25">
      <c r="B16" s="9" t="str">
        <f t="shared" si="1"/>
        <v/>
      </c>
      <c r="C16" s="96">
        <f t="shared" si="2"/>
        <v>10</v>
      </c>
      <c r="D16" s="97"/>
      <c r="F16" s="98" t="str">
        <f>IF($E16="","",IFERROR(VLOOKUP($E16,tbFuncionarios[[Matrícula]:[Status]],2,FALSE),""))</f>
        <v/>
      </c>
      <c r="G16" s="102" t="str">
        <f>IF($E16="","",IFERROR(VLOOKUP($E16,tbFuncionarios[[Matrícula]:[Status]],4,FALSE),""))</f>
        <v/>
      </c>
      <c r="H16" s="102" t="str">
        <f>IF($E16="","",IFERROR(VLOOKUP($E16,tbFuncionarios[[Matrícula]:[Status]],5,FALSE),""))</f>
        <v/>
      </c>
      <c r="I16" s="102" t="str">
        <f>IF($E16="","",IFERROR(VLOOKUP($E16,tbFuncionarios[[Matrícula]:[Status]],6,FALSE),""))</f>
        <v/>
      </c>
      <c r="J16" s="98" t="str">
        <f>IF($E16="","",IFERROR(INDEX(tbFuncionarios[],MATCH($E16,tbFuncionarios[Matrícula],0),2),""))</f>
        <v/>
      </c>
      <c r="K16" s="102" t="str">
        <f>IF($E16="","",IFERROR(VLOOKUP($E16,tbFuncionarios[[Matrícula]:[Status]],7,FALSE),""))</f>
        <v/>
      </c>
      <c r="L16" s="99"/>
      <c r="M16" s="99"/>
      <c r="N16" s="100" t="str">
        <f t="shared" si="0"/>
        <v/>
      </c>
      <c r="O16" s="101"/>
    </row>
    <row r="17" spans="2:15" x14ac:dyDescent="0.25">
      <c r="B17" s="9" t="str">
        <f t="shared" si="1"/>
        <v/>
      </c>
      <c r="C17" s="96">
        <f t="shared" si="2"/>
        <v>11</v>
      </c>
      <c r="D17" s="97"/>
      <c r="F17" s="98" t="str">
        <f>IF($E17="","",IFERROR(VLOOKUP($E17,tbFuncionarios[[Matrícula]:[Status]],2,FALSE),""))</f>
        <v/>
      </c>
      <c r="G17" s="102" t="str">
        <f>IF($E17="","",IFERROR(VLOOKUP($E17,tbFuncionarios[[Matrícula]:[Status]],4,FALSE),""))</f>
        <v/>
      </c>
      <c r="H17" s="102" t="str">
        <f>IF($E17="","",IFERROR(VLOOKUP($E17,tbFuncionarios[[Matrícula]:[Status]],5,FALSE),""))</f>
        <v/>
      </c>
      <c r="I17" s="102" t="str">
        <f>IF($E17="","",IFERROR(VLOOKUP($E17,tbFuncionarios[[Matrícula]:[Status]],6,FALSE),""))</f>
        <v/>
      </c>
      <c r="J17" s="98" t="str">
        <f>IF($E17="","",IFERROR(INDEX(tbFuncionarios[],MATCH($E17,tbFuncionarios[Matrícula],0),2),""))</f>
        <v/>
      </c>
      <c r="K17" s="102" t="str">
        <f>IF($E17="","",IFERROR(VLOOKUP($E17,tbFuncionarios[[Matrícula]:[Status]],7,FALSE),""))</f>
        <v/>
      </c>
      <c r="L17" s="99"/>
      <c r="M17" s="99"/>
      <c r="N17" s="100" t="str">
        <f t="shared" si="0"/>
        <v/>
      </c>
      <c r="O17" s="101"/>
    </row>
    <row r="18" spans="2:15" x14ac:dyDescent="0.25">
      <c r="B18" s="9" t="str">
        <f t="shared" si="1"/>
        <v/>
      </c>
      <c r="C18" s="96">
        <f t="shared" si="2"/>
        <v>12</v>
      </c>
      <c r="D18" s="97"/>
      <c r="F18" s="98" t="str">
        <f>IF($E18="","",IFERROR(VLOOKUP($E18,tbFuncionarios[[Matrícula]:[Status]],2,FALSE),""))</f>
        <v/>
      </c>
      <c r="G18" s="102" t="str">
        <f>IF($E18="","",IFERROR(VLOOKUP($E18,tbFuncionarios[[Matrícula]:[Status]],4,FALSE),""))</f>
        <v/>
      </c>
      <c r="H18" s="102" t="str">
        <f>IF($E18="","",IFERROR(VLOOKUP($E18,tbFuncionarios[[Matrícula]:[Status]],5,FALSE),""))</f>
        <v/>
      </c>
      <c r="I18" s="102" t="str">
        <f>IF($E18="","",IFERROR(VLOOKUP($E18,tbFuncionarios[[Matrícula]:[Status]],6,FALSE),""))</f>
        <v/>
      </c>
      <c r="J18" s="98" t="str">
        <f>IF($E18="","",IFERROR(INDEX(tbFuncionarios[],MATCH($E18,tbFuncionarios[Matrícula],0),2),""))</f>
        <v/>
      </c>
      <c r="K18" s="102" t="str">
        <f>IF($E18="","",IFERROR(VLOOKUP($E18,tbFuncionarios[[Matrícula]:[Status]],7,FALSE),""))</f>
        <v/>
      </c>
      <c r="L18" s="99"/>
      <c r="M18" s="99"/>
      <c r="N18" s="100" t="str">
        <f t="shared" si="0"/>
        <v/>
      </c>
      <c r="O18" s="101"/>
    </row>
    <row r="19" spans="2:15" x14ac:dyDescent="0.25">
      <c r="B19" s="9" t="str">
        <f t="shared" si="1"/>
        <v/>
      </c>
      <c r="C19" s="96">
        <f t="shared" si="2"/>
        <v>13</v>
      </c>
      <c r="D19" s="97"/>
      <c r="F19" s="98" t="str">
        <f>IF($E19="","",IFERROR(VLOOKUP($E19,tbFuncionarios[[Matrícula]:[Status]],2,FALSE),""))</f>
        <v/>
      </c>
      <c r="G19" s="102" t="str">
        <f>IF($E19="","",IFERROR(VLOOKUP($E19,tbFuncionarios[[Matrícula]:[Status]],4,FALSE),""))</f>
        <v/>
      </c>
      <c r="H19" s="102" t="str">
        <f>IF($E19="","",IFERROR(VLOOKUP($E19,tbFuncionarios[[Matrícula]:[Status]],5,FALSE),""))</f>
        <v/>
      </c>
      <c r="I19" s="102" t="str">
        <f>IF($E19="","",IFERROR(VLOOKUP($E19,tbFuncionarios[[Matrícula]:[Status]],6,FALSE),""))</f>
        <v/>
      </c>
      <c r="J19" s="98" t="str">
        <f>IF($E19="","",IFERROR(INDEX(tbFuncionarios[],MATCH($E19,tbFuncionarios[Matrícula],0),2),""))</f>
        <v/>
      </c>
      <c r="K19" s="102" t="str">
        <f>IF($E19="","",IFERROR(VLOOKUP($E19,tbFuncionarios[[Matrícula]:[Status]],7,FALSE),""))</f>
        <v/>
      </c>
      <c r="L19" s="99"/>
      <c r="M19" s="99"/>
      <c r="N19" s="100" t="str">
        <f t="shared" si="0"/>
        <v/>
      </c>
      <c r="O19" s="101"/>
    </row>
    <row r="20" spans="2:15" x14ac:dyDescent="0.25">
      <c r="B20" s="9" t="str">
        <f t="shared" si="1"/>
        <v/>
      </c>
      <c r="C20" s="96">
        <f t="shared" si="2"/>
        <v>14</v>
      </c>
      <c r="D20" s="97"/>
      <c r="F20" s="98" t="str">
        <f>IF($E20="","",IFERROR(VLOOKUP($E20,tbFuncionarios[[Matrícula]:[Status]],2,FALSE),""))</f>
        <v/>
      </c>
      <c r="G20" s="102" t="str">
        <f>IF($E20="","",IFERROR(VLOOKUP($E20,tbFuncionarios[[Matrícula]:[Status]],4,FALSE),""))</f>
        <v/>
      </c>
      <c r="H20" s="102" t="str">
        <f>IF($E20="","",IFERROR(VLOOKUP($E20,tbFuncionarios[[Matrícula]:[Status]],5,FALSE),""))</f>
        <v/>
      </c>
      <c r="I20" s="102" t="str">
        <f>IF($E20="","",IFERROR(VLOOKUP($E20,tbFuncionarios[[Matrícula]:[Status]],6,FALSE),""))</f>
        <v/>
      </c>
      <c r="J20" s="98" t="str">
        <f>IF($E20="","",IFERROR(INDEX(tbFuncionarios[],MATCH($E20,tbFuncionarios[Matrícula],0),2),""))</f>
        <v/>
      </c>
      <c r="K20" s="102" t="str">
        <f>IF($E20="","",IFERROR(VLOOKUP($E20,tbFuncionarios[[Matrícula]:[Status]],7,FALSE),""))</f>
        <v/>
      </c>
      <c r="L20" s="99"/>
      <c r="M20" s="99"/>
      <c r="N20" s="100" t="str">
        <f t="shared" si="0"/>
        <v/>
      </c>
      <c r="O20" s="101"/>
    </row>
    <row r="21" spans="2:15" x14ac:dyDescent="0.25">
      <c r="B21" s="9" t="str">
        <f t="shared" si="1"/>
        <v/>
      </c>
      <c r="C21" s="96">
        <f t="shared" si="2"/>
        <v>15</v>
      </c>
      <c r="D21" s="97"/>
      <c r="F21" s="98" t="str">
        <f>IF($E21="","",IFERROR(VLOOKUP($E21,tbFuncionarios[[Matrícula]:[Status]],2,FALSE),""))</f>
        <v/>
      </c>
      <c r="G21" s="102" t="str">
        <f>IF($E21="","",IFERROR(VLOOKUP($E21,tbFuncionarios[[Matrícula]:[Status]],4,FALSE),""))</f>
        <v/>
      </c>
      <c r="H21" s="102" t="str">
        <f>IF($E21="","",IFERROR(VLOOKUP($E21,tbFuncionarios[[Matrícula]:[Status]],5,FALSE),""))</f>
        <v/>
      </c>
      <c r="I21" s="102" t="str">
        <f>IF($E21="","",IFERROR(VLOOKUP($E21,tbFuncionarios[[Matrícula]:[Status]],6,FALSE),""))</f>
        <v/>
      </c>
      <c r="J21" s="98" t="str">
        <f>IF($E21="","",IFERROR(INDEX(tbFuncionarios[],MATCH($E21,tbFuncionarios[Matrícula],0),2),""))</f>
        <v/>
      </c>
      <c r="K21" s="102" t="str">
        <f>IF($E21="","",IFERROR(VLOOKUP($E21,tbFuncionarios[[Matrícula]:[Status]],7,FALSE),""))</f>
        <v/>
      </c>
      <c r="L21" s="99"/>
      <c r="M21" s="99"/>
      <c r="N21" s="100" t="str">
        <f t="shared" si="0"/>
        <v/>
      </c>
      <c r="O21" s="101"/>
    </row>
    <row r="22" spans="2:15" x14ac:dyDescent="0.25">
      <c r="B22" s="9" t="str">
        <f t="shared" si="1"/>
        <v/>
      </c>
      <c r="C22" s="96">
        <f t="shared" si="2"/>
        <v>16</v>
      </c>
      <c r="D22" s="97"/>
      <c r="F22" s="98" t="str">
        <f>IF($E22="","",IFERROR(VLOOKUP($E22,tbFuncionarios[[Matrícula]:[Status]],2,FALSE),""))</f>
        <v/>
      </c>
      <c r="G22" s="102" t="str">
        <f>IF($E22="","",IFERROR(VLOOKUP($E22,tbFuncionarios[[Matrícula]:[Status]],4,FALSE),""))</f>
        <v/>
      </c>
      <c r="H22" s="102" t="str">
        <f>IF($E22="","",IFERROR(VLOOKUP($E22,tbFuncionarios[[Matrícula]:[Status]],5,FALSE),""))</f>
        <v/>
      </c>
      <c r="I22" s="102" t="str">
        <f>IF($E22="","",IFERROR(VLOOKUP($E22,tbFuncionarios[[Matrícula]:[Status]],6,FALSE),""))</f>
        <v/>
      </c>
      <c r="J22" s="98" t="str">
        <f>IF($E22="","",IFERROR(INDEX(tbFuncionarios[],MATCH($E22,tbFuncionarios[Matrícula],0),2),""))</f>
        <v/>
      </c>
      <c r="K22" s="102" t="str">
        <f>IF($E22="","",IFERROR(VLOOKUP($E22,tbFuncionarios[[Matrícula]:[Status]],7,FALSE),""))</f>
        <v/>
      </c>
      <c r="L22" s="99"/>
      <c r="M22" s="99"/>
      <c r="N22" s="100" t="str">
        <f t="shared" si="0"/>
        <v/>
      </c>
      <c r="O22" s="101"/>
    </row>
    <row r="23" spans="2:15" x14ac:dyDescent="0.25">
      <c r="B23" s="9" t="str">
        <f t="shared" si="1"/>
        <v/>
      </c>
      <c r="C23" s="96">
        <f t="shared" si="2"/>
        <v>17</v>
      </c>
      <c r="D23" s="97"/>
      <c r="F23" s="98" t="str">
        <f>IF($E23="","",IFERROR(VLOOKUP($E23,tbFuncionarios[[Matrícula]:[Status]],2,FALSE),""))</f>
        <v/>
      </c>
      <c r="G23" s="102" t="str">
        <f>IF($E23="","",IFERROR(VLOOKUP($E23,tbFuncionarios[[Matrícula]:[Status]],4,FALSE),""))</f>
        <v/>
      </c>
      <c r="H23" s="102" t="str">
        <f>IF($E23="","",IFERROR(VLOOKUP($E23,tbFuncionarios[[Matrícula]:[Status]],5,FALSE),""))</f>
        <v/>
      </c>
      <c r="I23" s="102" t="str">
        <f>IF($E23="","",IFERROR(VLOOKUP($E23,tbFuncionarios[[Matrícula]:[Status]],6,FALSE),""))</f>
        <v/>
      </c>
      <c r="J23" s="98" t="str">
        <f>IF($E23="","",IFERROR(INDEX(tbFuncionarios[],MATCH($E23,tbFuncionarios[Matrícula],0),2),""))</f>
        <v/>
      </c>
      <c r="K23" s="102" t="str">
        <f>IF($E23="","",IFERROR(VLOOKUP($E23,tbFuncionarios[[Matrícula]:[Status]],7,FALSE),""))</f>
        <v/>
      </c>
      <c r="L23" s="99"/>
      <c r="M23" s="99"/>
      <c r="N23" s="100" t="str">
        <f t="shared" si="0"/>
        <v/>
      </c>
      <c r="O23" s="101"/>
    </row>
    <row r="24" spans="2:15" x14ac:dyDescent="0.25">
      <c r="B24" s="9" t="str">
        <f t="shared" si="1"/>
        <v/>
      </c>
      <c r="C24" s="96">
        <f t="shared" si="2"/>
        <v>18</v>
      </c>
      <c r="D24" s="97"/>
      <c r="F24" s="98" t="str">
        <f>IF($E24="","",IFERROR(VLOOKUP($E24,tbFuncionarios[[Matrícula]:[Status]],2,FALSE),""))</f>
        <v/>
      </c>
      <c r="G24" s="102" t="str">
        <f>IF($E24="","",IFERROR(VLOOKUP($E24,tbFuncionarios[[Matrícula]:[Status]],4,FALSE),""))</f>
        <v/>
      </c>
      <c r="H24" s="102" t="str">
        <f>IF($E24="","",IFERROR(VLOOKUP($E24,tbFuncionarios[[Matrícula]:[Status]],5,FALSE),""))</f>
        <v/>
      </c>
      <c r="I24" s="102" t="str">
        <f>IF($E24="","",IFERROR(VLOOKUP($E24,tbFuncionarios[[Matrícula]:[Status]],6,FALSE),""))</f>
        <v/>
      </c>
      <c r="J24" s="98" t="str">
        <f>IF($E24="","",IFERROR(INDEX(tbFuncionarios[],MATCH($E24,tbFuncionarios[Matrícula],0),2),""))</f>
        <v/>
      </c>
      <c r="K24" s="102" t="str">
        <f>IF($E24="","",IFERROR(VLOOKUP($E24,tbFuncionarios[[Matrícula]:[Status]],7,FALSE),""))</f>
        <v/>
      </c>
      <c r="L24" s="99"/>
      <c r="M24" s="99"/>
      <c r="N24" s="100" t="str">
        <f t="shared" si="0"/>
        <v/>
      </c>
      <c r="O24" s="101"/>
    </row>
    <row r="25" spans="2:15" x14ac:dyDescent="0.25">
      <c r="B25" s="9" t="str">
        <f t="shared" si="1"/>
        <v/>
      </c>
      <c r="C25" s="96">
        <f t="shared" si="2"/>
        <v>19</v>
      </c>
      <c r="D25" s="97"/>
      <c r="F25" s="98" t="str">
        <f>IF($E25="","",IFERROR(VLOOKUP($E25,tbFuncionarios[[Matrícula]:[Status]],2,FALSE),""))</f>
        <v/>
      </c>
      <c r="G25" s="102" t="str">
        <f>IF($E25="","",IFERROR(VLOOKUP($E25,tbFuncionarios[[Matrícula]:[Status]],4,FALSE),""))</f>
        <v/>
      </c>
      <c r="H25" s="102" t="str">
        <f>IF($E25="","",IFERROR(VLOOKUP($E25,tbFuncionarios[[Matrícula]:[Status]],5,FALSE),""))</f>
        <v/>
      </c>
      <c r="I25" s="102" t="str">
        <f>IF($E25="","",IFERROR(VLOOKUP($E25,tbFuncionarios[[Matrícula]:[Status]],6,FALSE),""))</f>
        <v/>
      </c>
      <c r="J25" s="98" t="str">
        <f>IF($E25="","",IFERROR(INDEX(tbFuncionarios[],MATCH($E25,tbFuncionarios[Matrícula],0),2),""))</f>
        <v/>
      </c>
      <c r="K25" s="102" t="str">
        <f>IF($E25="","",IFERROR(VLOOKUP($E25,tbFuncionarios[[Matrícula]:[Status]],7,FALSE),""))</f>
        <v/>
      </c>
      <c r="L25" s="99"/>
      <c r="M25" s="99"/>
      <c r="N25" s="100" t="str">
        <f t="shared" si="0"/>
        <v/>
      </c>
      <c r="O25" s="101"/>
    </row>
    <row r="26" spans="2:15" x14ac:dyDescent="0.25">
      <c r="B26" s="9" t="str">
        <f t="shared" si="1"/>
        <v/>
      </c>
      <c r="C26" s="96">
        <f t="shared" si="2"/>
        <v>20</v>
      </c>
      <c r="D26" s="97"/>
      <c r="F26" s="98" t="str">
        <f>IF($E26="","",IFERROR(VLOOKUP($E26,tbFuncionarios[[Matrícula]:[Status]],2,FALSE),""))</f>
        <v/>
      </c>
      <c r="G26" s="102" t="str">
        <f>IF($E26="","",IFERROR(VLOOKUP($E26,tbFuncionarios[[Matrícula]:[Status]],4,FALSE),""))</f>
        <v/>
      </c>
      <c r="H26" s="102" t="str">
        <f>IF($E26="","",IFERROR(VLOOKUP($E26,tbFuncionarios[[Matrícula]:[Status]],5,FALSE),""))</f>
        <v/>
      </c>
      <c r="I26" s="102" t="str">
        <f>IF($E26="","",IFERROR(VLOOKUP($E26,tbFuncionarios[[Matrícula]:[Status]],6,FALSE),""))</f>
        <v/>
      </c>
      <c r="J26" s="98" t="str">
        <f>IF($E26="","",IFERROR(INDEX(tbFuncionarios[],MATCH($E26,tbFuncionarios[Matrícula],0),2),""))</f>
        <v/>
      </c>
      <c r="K26" s="102" t="str">
        <f>IF($E26="","",IFERROR(VLOOKUP($E26,tbFuncionarios[[Matrícula]:[Status]],7,FALSE),""))</f>
        <v/>
      </c>
      <c r="L26" s="99"/>
      <c r="M26" s="99"/>
      <c r="N26" s="100" t="str">
        <f t="shared" si="0"/>
        <v/>
      </c>
      <c r="O26" s="101"/>
    </row>
    <row r="27" spans="2:15" x14ac:dyDescent="0.25">
      <c r="B27" s="9" t="str">
        <f t="shared" si="1"/>
        <v/>
      </c>
      <c r="C27" s="96">
        <f t="shared" si="2"/>
        <v>21</v>
      </c>
      <c r="D27" s="97"/>
      <c r="F27" s="98" t="str">
        <f>IF($E27="","",IFERROR(VLOOKUP($E27,tbFuncionarios[[Matrícula]:[Status]],2,FALSE),""))</f>
        <v/>
      </c>
      <c r="G27" s="102" t="str">
        <f>IF($E27="","",IFERROR(VLOOKUP($E27,tbFuncionarios[[Matrícula]:[Status]],4,FALSE),""))</f>
        <v/>
      </c>
      <c r="H27" s="102" t="str">
        <f>IF($E27="","",IFERROR(VLOOKUP($E27,tbFuncionarios[[Matrícula]:[Status]],5,FALSE),""))</f>
        <v/>
      </c>
      <c r="I27" s="102" t="str">
        <f>IF($E27="","",IFERROR(VLOOKUP($E27,tbFuncionarios[[Matrícula]:[Status]],6,FALSE),""))</f>
        <v/>
      </c>
      <c r="J27" s="98" t="str">
        <f>IF($E27="","",IFERROR(INDEX(tbFuncionarios[],MATCH($E27,tbFuncionarios[Matrícula],0),2),""))</f>
        <v/>
      </c>
      <c r="K27" s="102" t="str">
        <f>IF($E27="","",IFERROR(VLOOKUP($E27,tbFuncionarios[[Matrícula]:[Status]],7,FALSE),""))</f>
        <v/>
      </c>
      <c r="L27" s="99"/>
      <c r="M27" s="99"/>
      <c r="N27" s="100" t="str">
        <f t="shared" si="0"/>
        <v/>
      </c>
      <c r="O27" s="101"/>
    </row>
    <row r="28" spans="2:15" x14ac:dyDescent="0.25">
      <c r="B28" s="9" t="str">
        <f t="shared" si="1"/>
        <v/>
      </c>
      <c r="C28" s="96">
        <f t="shared" si="2"/>
        <v>22</v>
      </c>
      <c r="D28" s="97"/>
      <c r="F28" s="98" t="str">
        <f>IF($E28="","",IFERROR(VLOOKUP($E28,tbFuncionarios[[Matrícula]:[Status]],2,FALSE),""))</f>
        <v/>
      </c>
      <c r="G28" s="102" t="str">
        <f>IF($E28="","",IFERROR(VLOOKUP($E28,tbFuncionarios[[Matrícula]:[Status]],4,FALSE),""))</f>
        <v/>
      </c>
      <c r="H28" s="102" t="str">
        <f>IF($E28="","",IFERROR(VLOOKUP($E28,tbFuncionarios[[Matrícula]:[Status]],5,FALSE),""))</f>
        <v/>
      </c>
      <c r="I28" s="102" t="str">
        <f>IF($E28="","",IFERROR(VLOOKUP($E28,tbFuncionarios[[Matrícula]:[Status]],6,FALSE),""))</f>
        <v/>
      </c>
      <c r="J28" s="98" t="str">
        <f>IF($E28="","",IFERROR(INDEX(tbFuncionarios[],MATCH($E28,tbFuncionarios[Matrícula],0),2),""))</f>
        <v/>
      </c>
      <c r="K28" s="102" t="str">
        <f>IF($E28="","",IFERROR(VLOOKUP($E28,tbFuncionarios[[Matrícula]:[Status]],7,FALSE),""))</f>
        <v/>
      </c>
      <c r="L28" s="99"/>
      <c r="M28" s="99"/>
      <c r="N28" s="100" t="str">
        <f t="shared" si="0"/>
        <v/>
      </c>
      <c r="O28" s="101"/>
    </row>
    <row r="29" spans="2:15" x14ac:dyDescent="0.25">
      <c r="B29" s="9" t="str">
        <f t="shared" si="1"/>
        <v/>
      </c>
      <c r="C29" s="96">
        <f t="shared" si="2"/>
        <v>23</v>
      </c>
      <c r="D29" s="97"/>
      <c r="F29" s="98" t="str">
        <f>IF($E29="","",IFERROR(VLOOKUP($E29,tbFuncionarios[[Matrícula]:[Status]],2,FALSE),""))</f>
        <v/>
      </c>
      <c r="G29" s="102" t="str">
        <f>IF($E29="","",IFERROR(VLOOKUP($E29,tbFuncionarios[[Matrícula]:[Status]],4,FALSE),""))</f>
        <v/>
      </c>
      <c r="H29" s="102" t="str">
        <f>IF($E29="","",IFERROR(VLOOKUP($E29,tbFuncionarios[[Matrícula]:[Status]],5,FALSE),""))</f>
        <v/>
      </c>
      <c r="I29" s="102" t="str">
        <f>IF($E29="","",IFERROR(VLOOKUP($E29,tbFuncionarios[[Matrícula]:[Status]],6,FALSE),""))</f>
        <v/>
      </c>
      <c r="J29" s="98" t="str">
        <f>IF($E29="","",IFERROR(INDEX(tbFuncionarios[],MATCH($E29,tbFuncionarios[Matrícula],0),2),""))</f>
        <v/>
      </c>
      <c r="K29" s="102" t="str">
        <f>IF($E29="","",IFERROR(VLOOKUP($E29,tbFuncionarios[[Matrícula]:[Status]],7,FALSE),""))</f>
        <v/>
      </c>
      <c r="L29" s="99"/>
      <c r="M29" s="99"/>
      <c r="N29" s="100" t="str">
        <f t="shared" si="0"/>
        <v/>
      </c>
      <c r="O29" s="101"/>
    </row>
    <row r="30" spans="2:15" x14ac:dyDescent="0.25">
      <c r="B30" s="9" t="str">
        <f t="shared" si="1"/>
        <v/>
      </c>
      <c r="C30" s="96">
        <f t="shared" si="2"/>
        <v>24</v>
      </c>
      <c r="D30" s="97"/>
      <c r="F30" s="98" t="str">
        <f>IF($E30="","",IFERROR(VLOOKUP($E30,tbFuncionarios[[Matrícula]:[Status]],2,FALSE),""))</f>
        <v/>
      </c>
      <c r="G30" s="102" t="str">
        <f>IF($E30="","",IFERROR(VLOOKUP($E30,tbFuncionarios[[Matrícula]:[Status]],4,FALSE),""))</f>
        <v/>
      </c>
      <c r="H30" s="102" t="str">
        <f>IF($E30="","",IFERROR(VLOOKUP($E30,tbFuncionarios[[Matrícula]:[Status]],5,FALSE),""))</f>
        <v/>
      </c>
      <c r="I30" s="102" t="str">
        <f>IF($E30="","",IFERROR(VLOOKUP($E30,tbFuncionarios[[Matrícula]:[Status]],6,FALSE),""))</f>
        <v/>
      </c>
      <c r="J30" s="98" t="str">
        <f>IF($E30="","",IFERROR(INDEX(tbFuncionarios[],MATCH($E30,tbFuncionarios[Matrícula],0),2),""))</f>
        <v/>
      </c>
      <c r="K30" s="102" t="str">
        <f>IF($E30="","",IFERROR(VLOOKUP($E30,tbFuncionarios[[Matrícula]:[Status]],7,FALSE),""))</f>
        <v/>
      </c>
      <c r="L30" s="99"/>
      <c r="M30" s="99"/>
      <c r="N30" s="100" t="str">
        <f t="shared" si="0"/>
        <v/>
      </c>
      <c r="O30" s="101"/>
    </row>
    <row r="31" spans="2:15" x14ac:dyDescent="0.25">
      <c r="B31" s="9" t="str">
        <f t="shared" si="1"/>
        <v/>
      </c>
      <c r="C31" s="96">
        <f t="shared" si="2"/>
        <v>25</v>
      </c>
      <c r="D31" s="97"/>
      <c r="F31" s="98" t="str">
        <f>IF($E31="","",IFERROR(VLOOKUP($E31,tbFuncionarios[[Matrícula]:[Status]],2,FALSE),""))</f>
        <v/>
      </c>
      <c r="G31" s="102" t="str">
        <f>IF($E31="","",IFERROR(VLOOKUP($E31,tbFuncionarios[[Matrícula]:[Status]],4,FALSE),""))</f>
        <v/>
      </c>
      <c r="H31" s="102" t="str">
        <f>IF($E31="","",IFERROR(VLOOKUP($E31,tbFuncionarios[[Matrícula]:[Status]],5,FALSE),""))</f>
        <v/>
      </c>
      <c r="I31" s="102" t="str">
        <f>IF($E31="","",IFERROR(VLOOKUP($E31,tbFuncionarios[[Matrícula]:[Status]],6,FALSE),""))</f>
        <v/>
      </c>
      <c r="J31" s="98" t="str">
        <f>IF($E31="","",IFERROR(INDEX(tbFuncionarios[],MATCH($E31,tbFuncionarios[Matrícula],0),2),""))</f>
        <v/>
      </c>
      <c r="K31" s="102" t="str">
        <f>IF($E31="","",IFERROR(VLOOKUP($E31,tbFuncionarios[[Matrícula]:[Status]],7,FALSE),""))</f>
        <v/>
      </c>
      <c r="L31" s="99"/>
      <c r="M31" s="99"/>
      <c r="N31" s="100" t="str">
        <f t="shared" si="0"/>
        <v/>
      </c>
      <c r="O31" s="101"/>
    </row>
    <row r="32" spans="2:15" x14ac:dyDescent="0.25">
      <c r="B32" s="9" t="str">
        <f t="shared" si="1"/>
        <v/>
      </c>
      <c r="C32" s="96">
        <f t="shared" si="2"/>
        <v>26</v>
      </c>
      <c r="D32" s="97"/>
      <c r="F32" s="98" t="str">
        <f>IF($E32="","",IFERROR(VLOOKUP($E32,tbFuncionarios[[Matrícula]:[Status]],2,FALSE),""))</f>
        <v/>
      </c>
      <c r="G32" s="102" t="str">
        <f>IF($E32="","",IFERROR(VLOOKUP($E32,tbFuncionarios[[Matrícula]:[Status]],4,FALSE),""))</f>
        <v/>
      </c>
      <c r="H32" s="102" t="str">
        <f>IF($E32="","",IFERROR(VLOOKUP($E32,tbFuncionarios[[Matrícula]:[Status]],5,FALSE),""))</f>
        <v/>
      </c>
      <c r="I32" s="102" t="str">
        <f>IF($E32="","",IFERROR(VLOOKUP($E32,tbFuncionarios[[Matrícula]:[Status]],6,FALSE),""))</f>
        <v/>
      </c>
      <c r="J32" s="98" t="str">
        <f>IF($E32="","",IFERROR(INDEX(tbFuncionarios[],MATCH($E32,tbFuncionarios[Matrícula],0),2),""))</f>
        <v/>
      </c>
      <c r="K32" s="102" t="str">
        <f>IF($E32="","",IFERROR(VLOOKUP($E32,tbFuncionarios[[Matrícula]:[Status]],7,FALSE),""))</f>
        <v/>
      </c>
      <c r="L32" s="99"/>
      <c r="M32" s="99"/>
      <c r="N32" s="100" t="str">
        <f t="shared" si="0"/>
        <v/>
      </c>
      <c r="O32" s="101"/>
    </row>
    <row r="33" spans="2:15" x14ac:dyDescent="0.25">
      <c r="B33" s="9" t="str">
        <f t="shared" si="1"/>
        <v/>
      </c>
      <c r="C33" s="96">
        <f t="shared" si="2"/>
        <v>27</v>
      </c>
      <c r="D33" s="97"/>
      <c r="F33" s="98" t="str">
        <f>IF($E33="","",IFERROR(VLOOKUP($E33,tbFuncionarios[[Matrícula]:[Status]],2,FALSE),""))</f>
        <v/>
      </c>
      <c r="G33" s="102" t="str">
        <f>IF($E33="","",IFERROR(VLOOKUP($E33,tbFuncionarios[[Matrícula]:[Status]],4,FALSE),""))</f>
        <v/>
      </c>
      <c r="H33" s="102" t="str">
        <f>IF($E33="","",IFERROR(VLOOKUP($E33,tbFuncionarios[[Matrícula]:[Status]],5,FALSE),""))</f>
        <v/>
      </c>
      <c r="I33" s="102" t="str">
        <f>IF($E33="","",IFERROR(VLOOKUP($E33,tbFuncionarios[[Matrícula]:[Status]],6,FALSE),""))</f>
        <v/>
      </c>
      <c r="J33" s="98" t="str">
        <f>IF($E33="","",IFERROR(INDEX(tbFuncionarios[],MATCH($E33,tbFuncionarios[Matrícula],0),2),""))</f>
        <v/>
      </c>
      <c r="K33" s="102" t="str">
        <f>IF($E33="","",IFERROR(VLOOKUP($E33,tbFuncionarios[[Matrícula]:[Status]],7,FALSE),""))</f>
        <v/>
      </c>
      <c r="L33" s="99"/>
      <c r="M33" s="99"/>
      <c r="N33" s="100" t="str">
        <f t="shared" si="0"/>
        <v/>
      </c>
      <c r="O33" s="101"/>
    </row>
    <row r="34" spans="2:15" x14ac:dyDescent="0.25">
      <c r="B34" s="9" t="str">
        <f t="shared" si="1"/>
        <v/>
      </c>
      <c r="C34" s="96">
        <f t="shared" si="2"/>
        <v>28</v>
      </c>
      <c r="D34" s="97"/>
      <c r="F34" s="98" t="str">
        <f>IF($E34="","",IFERROR(VLOOKUP($E34,tbFuncionarios[[Matrícula]:[Status]],2,FALSE),""))</f>
        <v/>
      </c>
      <c r="G34" s="102" t="str">
        <f>IF($E34="","",IFERROR(VLOOKUP($E34,tbFuncionarios[[Matrícula]:[Status]],4,FALSE),""))</f>
        <v/>
      </c>
      <c r="H34" s="102" t="str">
        <f>IF($E34="","",IFERROR(VLOOKUP($E34,tbFuncionarios[[Matrícula]:[Status]],5,FALSE),""))</f>
        <v/>
      </c>
      <c r="I34" s="102" t="str">
        <f>IF($E34="","",IFERROR(VLOOKUP($E34,tbFuncionarios[[Matrícula]:[Status]],6,FALSE),""))</f>
        <v/>
      </c>
      <c r="J34" s="98" t="str">
        <f>IF($E34="","",IFERROR(INDEX(tbFuncionarios[],MATCH($E34,tbFuncionarios[Matrícula],0),2),""))</f>
        <v/>
      </c>
      <c r="K34" s="102" t="str">
        <f>IF($E34="","",IFERROR(VLOOKUP($E34,tbFuncionarios[[Matrícula]:[Status]],7,FALSE),""))</f>
        <v/>
      </c>
      <c r="L34" s="99"/>
      <c r="M34" s="99"/>
      <c r="N34" s="100" t="str">
        <f t="shared" si="0"/>
        <v/>
      </c>
      <c r="O34" s="101"/>
    </row>
    <row r="35" spans="2:15" x14ac:dyDescent="0.25">
      <c r="B35" s="9" t="str">
        <f t="shared" si="1"/>
        <v/>
      </c>
      <c r="C35" s="96">
        <f t="shared" si="2"/>
        <v>29</v>
      </c>
      <c r="D35" s="97"/>
      <c r="F35" s="98" t="str">
        <f>IF($E35="","",IFERROR(VLOOKUP($E35,tbFuncionarios[[Matrícula]:[Status]],2,FALSE),""))</f>
        <v/>
      </c>
      <c r="G35" s="102" t="str">
        <f>IF($E35="","",IFERROR(VLOOKUP($E35,tbFuncionarios[[Matrícula]:[Status]],4,FALSE),""))</f>
        <v/>
      </c>
      <c r="H35" s="102" t="str">
        <f>IF($E35="","",IFERROR(VLOOKUP($E35,tbFuncionarios[[Matrícula]:[Status]],5,FALSE),""))</f>
        <v/>
      </c>
      <c r="I35" s="102" t="str">
        <f>IF($E35="","",IFERROR(VLOOKUP($E35,tbFuncionarios[[Matrícula]:[Status]],6,FALSE),""))</f>
        <v/>
      </c>
      <c r="J35" s="98" t="str">
        <f>IF($E35="","",IFERROR(INDEX(tbFuncionarios[],MATCH($E35,tbFuncionarios[Matrícula],0),2),""))</f>
        <v/>
      </c>
      <c r="K35" s="102" t="str">
        <f>IF($E35="","",IFERROR(VLOOKUP($E35,tbFuncionarios[[Matrícula]:[Status]],7,FALSE),""))</f>
        <v/>
      </c>
      <c r="L35" s="99"/>
      <c r="M35" s="99"/>
      <c r="N35" s="100" t="str">
        <f t="shared" si="0"/>
        <v/>
      </c>
      <c r="O35" s="101"/>
    </row>
    <row r="36" spans="2:15" x14ac:dyDescent="0.25">
      <c r="B36" s="9" t="str">
        <f t="shared" si="1"/>
        <v/>
      </c>
      <c r="C36" s="96">
        <f t="shared" si="2"/>
        <v>30</v>
      </c>
      <c r="D36" s="97"/>
      <c r="F36" s="98" t="str">
        <f>IF($E36="","",IFERROR(VLOOKUP($E36,tbFuncionarios[[Matrícula]:[Status]],2,FALSE),""))</f>
        <v/>
      </c>
      <c r="G36" s="102" t="str">
        <f>IF($E36="","",IFERROR(VLOOKUP($E36,tbFuncionarios[[Matrícula]:[Status]],4,FALSE),""))</f>
        <v/>
      </c>
      <c r="H36" s="102" t="str">
        <f>IF($E36="","",IFERROR(VLOOKUP($E36,tbFuncionarios[[Matrícula]:[Status]],5,FALSE),""))</f>
        <v/>
      </c>
      <c r="I36" s="102" t="str">
        <f>IF($E36="","",IFERROR(VLOOKUP($E36,tbFuncionarios[[Matrícula]:[Status]],6,FALSE),""))</f>
        <v/>
      </c>
      <c r="J36" s="98" t="str">
        <f>IF($E36="","",IFERROR(INDEX(tbFuncionarios[],MATCH($E36,tbFuncionarios[Matrícula],0),2),""))</f>
        <v/>
      </c>
      <c r="K36" s="102" t="str">
        <f>IF($E36="","",IFERROR(VLOOKUP($E36,tbFuncionarios[[Matrícula]:[Status]],7,FALSE),""))</f>
        <v/>
      </c>
      <c r="L36" s="99"/>
      <c r="M36" s="99"/>
      <c r="N36" s="100" t="str">
        <f t="shared" si="0"/>
        <v/>
      </c>
      <c r="O36" s="101"/>
    </row>
    <row r="37" spans="2:15" x14ac:dyDescent="0.25">
      <c r="B37" s="9" t="str">
        <f t="shared" si="1"/>
        <v/>
      </c>
      <c r="C37" s="96">
        <f t="shared" si="2"/>
        <v>31</v>
      </c>
      <c r="D37" s="97"/>
      <c r="F37" s="98" t="str">
        <f>IF($E37="","",IFERROR(VLOOKUP($E37,tbFuncionarios[[Matrícula]:[Status]],2,FALSE),""))</f>
        <v/>
      </c>
      <c r="G37" s="102" t="str">
        <f>IF($E37="","",IFERROR(VLOOKUP($E37,tbFuncionarios[[Matrícula]:[Status]],4,FALSE),""))</f>
        <v/>
      </c>
      <c r="H37" s="102" t="str">
        <f>IF($E37="","",IFERROR(VLOOKUP($E37,tbFuncionarios[[Matrícula]:[Status]],5,FALSE),""))</f>
        <v/>
      </c>
      <c r="I37" s="102" t="str">
        <f>IF($E37="","",IFERROR(VLOOKUP($E37,tbFuncionarios[[Matrícula]:[Status]],6,FALSE),""))</f>
        <v/>
      </c>
      <c r="J37" s="98" t="str">
        <f>IF($E37="","",IFERROR(INDEX(tbFuncionarios[],MATCH($E37,tbFuncionarios[Matrícula],0),2),""))</f>
        <v/>
      </c>
      <c r="K37" s="102" t="str">
        <f>IF($E37="","",IFERROR(VLOOKUP($E37,tbFuncionarios[[Matrícula]:[Status]],7,FALSE),""))</f>
        <v/>
      </c>
      <c r="L37" s="99"/>
      <c r="M37" s="99"/>
      <c r="N37" s="100" t="str">
        <f t="shared" si="0"/>
        <v/>
      </c>
      <c r="O37" s="101"/>
    </row>
    <row r="38" spans="2:15" x14ac:dyDescent="0.25">
      <c r="B38" s="9" t="str">
        <f t="shared" si="1"/>
        <v/>
      </c>
      <c r="C38" s="96">
        <f t="shared" si="2"/>
        <v>32</v>
      </c>
      <c r="D38" s="97"/>
      <c r="F38" s="98" t="str">
        <f>IF($E38="","",IFERROR(VLOOKUP($E38,tbFuncionarios[[Matrícula]:[Status]],2,FALSE),""))</f>
        <v/>
      </c>
      <c r="G38" s="102" t="str">
        <f>IF($E38="","",IFERROR(VLOOKUP($E38,tbFuncionarios[[Matrícula]:[Status]],4,FALSE),""))</f>
        <v/>
      </c>
      <c r="H38" s="102" t="str">
        <f>IF($E38="","",IFERROR(VLOOKUP($E38,tbFuncionarios[[Matrícula]:[Status]],5,FALSE),""))</f>
        <v/>
      </c>
      <c r="I38" s="102" t="str">
        <f>IF($E38="","",IFERROR(VLOOKUP($E38,tbFuncionarios[[Matrícula]:[Status]],6,FALSE),""))</f>
        <v/>
      </c>
      <c r="J38" s="98" t="str">
        <f>IF($E38="","",IFERROR(INDEX(tbFuncionarios[],MATCH($E38,tbFuncionarios[Matrícula],0),2),""))</f>
        <v/>
      </c>
      <c r="K38" s="102" t="str">
        <f>IF($E38="","",IFERROR(VLOOKUP($E38,tbFuncionarios[[Matrícula]:[Status]],7,FALSE),""))</f>
        <v/>
      </c>
      <c r="L38" s="99"/>
      <c r="M38" s="99"/>
      <c r="N38" s="100" t="str">
        <f t="shared" si="0"/>
        <v/>
      </c>
      <c r="O38" s="101"/>
    </row>
    <row r="39" spans="2:15" x14ac:dyDescent="0.25">
      <c r="B39" s="9" t="str">
        <f t="shared" si="1"/>
        <v/>
      </c>
      <c r="C39" s="96">
        <f t="shared" si="2"/>
        <v>33</v>
      </c>
      <c r="D39" s="97"/>
      <c r="F39" s="98" t="str">
        <f>IF($E39="","",IFERROR(VLOOKUP($E39,tbFuncionarios[[Matrícula]:[Status]],2,FALSE),""))</f>
        <v/>
      </c>
      <c r="G39" s="102" t="str">
        <f>IF($E39="","",IFERROR(VLOOKUP($E39,tbFuncionarios[[Matrícula]:[Status]],4,FALSE),""))</f>
        <v/>
      </c>
      <c r="H39" s="102" t="str">
        <f>IF($E39="","",IFERROR(VLOOKUP($E39,tbFuncionarios[[Matrícula]:[Status]],5,FALSE),""))</f>
        <v/>
      </c>
      <c r="I39" s="102" t="str">
        <f>IF($E39="","",IFERROR(VLOOKUP($E39,tbFuncionarios[[Matrícula]:[Status]],6,FALSE),""))</f>
        <v/>
      </c>
      <c r="J39" s="98" t="str">
        <f>IF($E39="","",IFERROR(INDEX(tbFuncionarios[],MATCH($E39,tbFuncionarios[Matrícula],0),2),""))</f>
        <v/>
      </c>
      <c r="K39" s="102" t="str">
        <f>IF($E39="","",IFERROR(VLOOKUP($E39,tbFuncionarios[[Matrícula]:[Status]],7,FALSE),""))</f>
        <v/>
      </c>
      <c r="L39" s="99"/>
      <c r="M39" s="99"/>
      <c r="N39" s="100" t="str">
        <f t="shared" si="0"/>
        <v/>
      </c>
      <c r="O39" s="101"/>
    </row>
    <row r="40" spans="2:15" x14ac:dyDescent="0.25">
      <c r="B40" s="9" t="str">
        <f t="shared" si="1"/>
        <v/>
      </c>
      <c r="C40" s="96">
        <f t="shared" si="2"/>
        <v>34</v>
      </c>
      <c r="D40" s="97"/>
      <c r="F40" s="98" t="str">
        <f>IF($E40="","",IFERROR(VLOOKUP($E40,tbFuncionarios[[Matrícula]:[Status]],2,FALSE),""))</f>
        <v/>
      </c>
      <c r="G40" s="102" t="str">
        <f>IF($E40="","",IFERROR(VLOOKUP($E40,tbFuncionarios[[Matrícula]:[Status]],4,FALSE),""))</f>
        <v/>
      </c>
      <c r="H40" s="102" t="str">
        <f>IF($E40="","",IFERROR(VLOOKUP($E40,tbFuncionarios[[Matrícula]:[Status]],5,FALSE),""))</f>
        <v/>
      </c>
      <c r="I40" s="102" t="str">
        <f>IF($E40="","",IFERROR(VLOOKUP($E40,tbFuncionarios[[Matrícula]:[Status]],6,FALSE),""))</f>
        <v/>
      </c>
      <c r="J40" s="98" t="str">
        <f>IF($E40="","",IFERROR(INDEX(tbFuncionarios[],MATCH($E40,tbFuncionarios[Matrícula],0),2),""))</f>
        <v/>
      </c>
      <c r="K40" s="102" t="str">
        <f>IF($E40="","",IFERROR(VLOOKUP($E40,tbFuncionarios[[Matrícula]:[Status]],7,FALSE),""))</f>
        <v/>
      </c>
      <c r="L40" s="99"/>
      <c r="M40" s="99"/>
      <c r="N40" s="100" t="str">
        <f t="shared" si="0"/>
        <v/>
      </c>
      <c r="O40" s="101"/>
    </row>
    <row r="41" spans="2:15" x14ac:dyDescent="0.25">
      <c r="B41" s="9" t="str">
        <f t="shared" si="1"/>
        <v/>
      </c>
      <c r="C41" s="96">
        <f t="shared" si="2"/>
        <v>35</v>
      </c>
      <c r="D41" s="97"/>
      <c r="F41" s="98" t="str">
        <f>IF($E41="","",IFERROR(VLOOKUP($E41,tbFuncionarios[[Matrícula]:[Status]],2,FALSE),""))</f>
        <v/>
      </c>
      <c r="G41" s="102" t="str">
        <f>IF($E41="","",IFERROR(VLOOKUP($E41,tbFuncionarios[[Matrícula]:[Status]],4,FALSE),""))</f>
        <v/>
      </c>
      <c r="H41" s="102" t="str">
        <f>IF($E41="","",IFERROR(VLOOKUP($E41,tbFuncionarios[[Matrícula]:[Status]],5,FALSE),""))</f>
        <v/>
      </c>
      <c r="I41" s="102" t="str">
        <f>IF($E41="","",IFERROR(VLOOKUP($E41,tbFuncionarios[[Matrícula]:[Status]],6,FALSE),""))</f>
        <v/>
      </c>
      <c r="J41" s="98" t="str">
        <f>IF($E41="","",IFERROR(INDEX(tbFuncionarios[],MATCH($E41,tbFuncionarios[Matrícula],0),2),""))</f>
        <v/>
      </c>
      <c r="K41" s="102" t="str">
        <f>IF($E41="","",IFERROR(VLOOKUP($E41,tbFuncionarios[[Matrícula]:[Status]],7,FALSE),""))</f>
        <v/>
      </c>
      <c r="L41" s="99"/>
      <c r="M41" s="99"/>
      <c r="N41" s="100" t="str">
        <f t="shared" si="0"/>
        <v/>
      </c>
      <c r="O41" s="101"/>
    </row>
    <row r="42" spans="2:15" x14ac:dyDescent="0.25">
      <c r="B42" s="9" t="str">
        <f t="shared" si="1"/>
        <v/>
      </c>
      <c r="C42" s="96">
        <f t="shared" si="2"/>
        <v>36</v>
      </c>
      <c r="D42" s="97"/>
      <c r="F42" s="98" t="str">
        <f>IF($E42="","",IFERROR(VLOOKUP($E42,tbFuncionarios[[Matrícula]:[Status]],2,FALSE),""))</f>
        <v/>
      </c>
      <c r="G42" s="102" t="str">
        <f>IF($E42="","",IFERROR(VLOOKUP($E42,tbFuncionarios[[Matrícula]:[Status]],4,FALSE),""))</f>
        <v/>
      </c>
      <c r="H42" s="102" t="str">
        <f>IF($E42="","",IFERROR(VLOOKUP($E42,tbFuncionarios[[Matrícula]:[Status]],5,FALSE),""))</f>
        <v/>
      </c>
      <c r="I42" s="102" t="str">
        <f>IF($E42="","",IFERROR(VLOOKUP($E42,tbFuncionarios[[Matrícula]:[Status]],6,FALSE),""))</f>
        <v/>
      </c>
      <c r="J42" s="98" t="str">
        <f>IF($E42="","",IFERROR(INDEX(tbFuncionarios[],MATCH($E42,tbFuncionarios[Matrícula],0),2),""))</f>
        <v/>
      </c>
      <c r="K42" s="102" t="str">
        <f>IF($E42="","",IFERROR(VLOOKUP($E42,tbFuncionarios[[Matrícula]:[Status]],7,FALSE),""))</f>
        <v/>
      </c>
      <c r="L42" s="99"/>
      <c r="M42" s="99"/>
      <c r="N42" s="100" t="str">
        <f t="shared" si="0"/>
        <v/>
      </c>
      <c r="O42" s="101"/>
    </row>
    <row r="43" spans="2:15" x14ac:dyDescent="0.25">
      <c r="B43" s="9" t="str">
        <f t="shared" si="1"/>
        <v/>
      </c>
      <c r="C43" s="96">
        <f t="shared" si="2"/>
        <v>37</v>
      </c>
      <c r="D43" s="97"/>
      <c r="F43" s="98" t="str">
        <f>IF($E43="","",IFERROR(VLOOKUP($E43,tbFuncionarios[[Matrícula]:[Status]],2,FALSE),""))</f>
        <v/>
      </c>
      <c r="G43" s="102" t="str">
        <f>IF($E43="","",IFERROR(VLOOKUP($E43,tbFuncionarios[[Matrícula]:[Status]],4,FALSE),""))</f>
        <v/>
      </c>
      <c r="H43" s="102" t="str">
        <f>IF($E43="","",IFERROR(VLOOKUP($E43,tbFuncionarios[[Matrícula]:[Status]],5,FALSE),""))</f>
        <v/>
      </c>
      <c r="I43" s="102" t="str">
        <f>IF($E43="","",IFERROR(VLOOKUP($E43,tbFuncionarios[[Matrícula]:[Status]],6,FALSE),""))</f>
        <v/>
      </c>
      <c r="J43" s="98" t="str">
        <f>IF($E43="","",IFERROR(INDEX(tbFuncionarios[],MATCH($E43,tbFuncionarios[Matrícula],0),2),""))</f>
        <v/>
      </c>
      <c r="K43" s="102" t="str">
        <f>IF($E43="","",IFERROR(VLOOKUP($E43,tbFuncionarios[[Matrícula]:[Status]],7,FALSE),""))</f>
        <v/>
      </c>
      <c r="L43" s="99"/>
      <c r="M43" s="99"/>
      <c r="N43" s="100" t="str">
        <f t="shared" si="0"/>
        <v/>
      </c>
      <c r="O43" s="101"/>
    </row>
    <row r="44" spans="2:15" x14ac:dyDescent="0.25">
      <c r="B44" s="9" t="str">
        <f t="shared" si="1"/>
        <v/>
      </c>
      <c r="C44" s="96">
        <f t="shared" si="2"/>
        <v>38</v>
      </c>
      <c r="D44" s="97"/>
      <c r="F44" s="98" t="str">
        <f>IF($E44="","",IFERROR(VLOOKUP($E44,tbFuncionarios[[Matrícula]:[Status]],2,FALSE),""))</f>
        <v/>
      </c>
      <c r="G44" s="102" t="str">
        <f>IF($E44="","",IFERROR(VLOOKUP($E44,tbFuncionarios[[Matrícula]:[Status]],4,FALSE),""))</f>
        <v/>
      </c>
      <c r="H44" s="102" t="str">
        <f>IF($E44="","",IFERROR(VLOOKUP($E44,tbFuncionarios[[Matrícula]:[Status]],5,FALSE),""))</f>
        <v/>
      </c>
      <c r="I44" s="102" t="str">
        <f>IF($E44="","",IFERROR(VLOOKUP($E44,tbFuncionarios[[Matrícula]:[Status]],6,FALSE),""))</f>
        <v/>
      </c>
      <c r="J44" s="98" t="str">
        <f>IF($E44="","",IFERROR(INDEX(tbFuncionarios[],MATCH($E44,tbFuncionarios[Matrícula],0),2),""))</f>
        <v/>
      </c>
      <c r="K44" s="102" t="str">
        <f>IF($E44="","",IFERROR(VLOOKUP($E44,tbFuncionarios[[Matrícula]:[Status]],7,FALSE),""))</f>
        <v/>
      </c>
      <c r="L44" s="99"/>
      <c r="M44" s="99"/>
      <c r="N44" s="100" t="str">
        <f t="shared" si="0"/>
        <v/>
      </c>
      <c r="O44" s="101"/>
    </row>
    <row r="45" spans="2:15" x14ac:dyDescent="0.25">
      <c r="B45" s="9" t="str">
        <f t="shared" si="1"/>
        <v/>
      </c>
      <c r="C45" s="96">
        <f t="shared" si="2"/>
        <v>39</v>
      </c>
      <c r="D45" s="97"/>
      <c r="F45" s="98" t="str">
        <f>IF($E45="","",IFERROR(VLOOKUP($E45,tbFuncionarios[[Matrícula]:[Status]],2,FALSE),""))</f>
        <v/>
      </c>
      <c r="G45" s="102" t="str">
        <f>IF($E45="","",IFERROR(VLOOKUP($E45,tbFuncionarios[[Matrícula]:[Status]],4,FALSE),""))</f>
        <v/>
      </c>
      <c r="H45" s="102" t="str">
        <f>IF($E45="","",IFERROR(VLOOKUP($E45,tbFuncionarios[[Matrícula]:[Status]],5,FALSE),""))</f>
        <v/>
      </c>
      <c r="I45" s="102" t="str">
        <f>IF($E45="","",IFERROR(VLOOKUP($E45,tbFuncionarios[[Matrícula]:[Status]],6,FALSE),""))</f>
        <v/>
      </c>
      <c r="J45" s="98" t="str">
        <f>IF($E45="","",IFERROR(INDEX(tbFuncionarios[],MATCH($E45,tbFuncionarios[Matrícula],0),2),""))</f>
        <v/>
      </c>
      <c r="K45" s="102" t="str">
        <f>IF($E45="","",IFERROR(VLOOKUP($E45,tbFuncionarios[[Matrícula]:[Status]],7,FALSE),""))</f>
        <v/>
      </c>
      <c r="L45" s="99"/>
      <c r="M45" s="99"/>
      <c r="N45" s="100" t="str">
        <f t="shared" si="0"/>
        <v/>
      </c>
      <c r="O45" s="101"/>
    </row>
    <row r="46" spans="2:15" x14ac:dyDescent="0.25">
      <c r="B46" s="9" t="str">
        <f t="shared" si="1"/>
        <v/>
      </c>
      <c r="C46" s="96">
        <f t="shared" si="2"/>
        <v>40</v>
      </c>
      <c r="D46" s="97"/>
      <c r="F46" s="98" t="str">
        <f>IF($E46="","",IFERROR(VLOOKUP($E46,tbFuncionarios[[Matrícula]:[Status]],2,FALSE),""))</f>
        <v/>
      </c>
      <c r="G46" s="102" t="str">
        <f>IF($E46="","",IFERROR(VLOOKUP($E46,tbFuncionarios[[Matrícula]:[Status]],4,FALSE),""))</f>
        <v/>
      </c>
      <c r="H46" s="102" t="str">
        <f>IF($E46="","",IFERROR(VLOOKUP($E46,tbFuncionarios[[Matrícula]:[Status]],5,FALSE),""))</f>
        <v/>
      </c>
      <c r="I46" s="102" t="str">
        <f>IF($E46="","",IFERROR(VLOOKUP($E46,tbFuncionarios[[Matrícula]:[Status]],6,FALSE),""))</f>
        <v/>
      </c>
      <c r="J46" s="98" t="str">
        <f>IF($E46="","",IFERROR(INDEX(tbFuncionarios[],MATCH($E46,tbFuncionarios[Matrícula],0),2),""))</f>
        <v/>
      </c>
      <c r="K46" s="102" t="str">
        <f>IF($E46="","",IFERROR(VLOOKUP($E46,tbFuncionarios[[Matrícula]:[Status]],7,FALSE),""))</f>
        <v/>
      </c>
      <c r="L46" s="99"/>
      <c r="M46" s="99"/>
      <c r="N46" s="100" t="str">
        <f t="shared" si="0"/>
        <v/>
      </c>
      <c r="O46" s="101"/>
    </row>
    <row r="47" spans="2:15" x14ac:dyDescent="0.25">
      <c r="B47" s="9" t="str">
        <f t="shared" si="1"/>
        <v/>
      </c>
      <c r="C47" s="96">
        <f t="shared" si="2"/>
        <v>41</v>
      </c>
      <c r="D47" s="97"/>
      <c r="F47" s="98" t="str">
        <f>IF($E47="","",IFERROR(VLOOKUP($E47,tbFuncionarios[[Matrícula]:[Status]],2,FALSE),""))</f>
        <v/>
      </c>
      <c r="G47" s="102" t="str">
        <f>IF($E47="","",IFERROR(VLOOKUP($E47,tbFuncionarios[[Matrícula]:[Status]],4,FALSE),""))</f>
        <v/>
      </c>
      <c r="H47" s="102" t="str">
        <f>IF($E47="","",IFERROR(VLOOKUP($E47,tbFuncionarios[[Matrícula]:[Status]],5,FALSE),""))</f>
        <v/>
      </c>
      <c r="I47" s="102" t="str">
        <f>IF($E47="","",IFERROR(VLOOKUP($E47,tbFuncionarios[[Matrícula]:[Status]],6,FALSE),""))</f>
        <v/>
      </c>
      <c r="J47" s="98" t="str">
        <f>IF($E47="","",IFERROR(INDEX(tbFuncionarios[],MATCH($E47,tbFuncionarios[Matrícula],0),2),""))</f>
        <v/>
      </c>
      <c r="K47" s="102" t="str">
        <f>IF($E47="","",IFERROR(VLOOKUP($E47,tbFuncionarios[[Matrícula]:[Status]],7,FALSE),""))</f>
        <v/>
      </c>
      <c r="L47" s="99"/>
      <c r="M47" s="99"/>
      <c r="N47" s="100" t="str">
        <f t="shared" si="0"/>
        <v/>
      </c>
      <c r="O47" s="101"/>
    </row>
    <row r="48" spans="2:15" x14ac:dyDescent="0.25">
      <c r="B48" s="9" t="str">
        <f t="shared" si="1"/>
        <v/>
      </c>
      <c r="C48" s="96">
        <f t="shared" si="2"/>
        <v>42</v>
      </c>
      <c r="D48" s="97"/>
      <c r="F48" s="98" t="str">
        <f>IF($E48="","",IFERROR(VLOOKUP($E48,tbFuncionarios[[Matrícula]:[Status]],2,FALSE),""))</f>
        <v/>
      </c>
      <c r="G48" s="102" t="str">
        <f>IF($E48="","",IFERROR(VLOOKUP($E48,tbFuncionarios[[Matrícula]:[Status]],4,FALSE),""))</f>
        <v/>
      </c>
      <c r="H48" s="102" t="str">
        <f>IF($E48="","",IFERROR(VLOOKUP($E48,tbFuncionarios[[Matrícula]:[Status]],5,FALSE),""))</f>
        <v/>
      </c>
      <c r="I48" s="102" t="str">
        <f>IF($E48="","",IFERROR(VLOOKUP($E48,tbFuncionarios[[Matrícula]:[Status]],6,FALSE),""))</f>
        <v/>
      </c>
      <c r="J48" s="98" t="str">
        <f>IF($E48="","",IFERROR(INDEX(tbFuncionarios[],MATCH($E48,tbFuncionarios[Matrícula],0),2),""))</f>
        <v/>
      </c>
      <c r="K48" s="102" t="str">
        <f>IF($E48="","",IFERROR(VLOOKUP($E48,tbFuncionarios[[Matrícula]:[Status]],7,FALSE),""))</f>
        <v/>
      </c>
      <c r="L48" s="99"/>
      <c r="M48" s="99"/>
      <c r="N48" s="100" t="str">
        <f t="shared" si="0"/>
        <v/>
      </c>
      <c r="O48" s="101"/>
    </row>
    <row r="49" spans="2:15" x14ac:dyDescent="0.25">
      <c r="B49" s="9" t="str">
        <f t="shared" si="1"/>
        <v/>
      </c>
      <c r="C49" s="96">
        <f t="shared" si="2"/>
        <v>43</v>
      </c>
      <c r="D49" s="97"/>
      <c r="F49" s="98" t="str">
        <f>IF($E49="","",IFERROR(VLOOKUP($E49,tbFuncionarios[[Matrícula]:[Status]],2,FALSE),""))</f>
        <v/>
      </c>
      <c r="G49" s="102" t="str">
        <f>IF($E49="","",IFERROR(VLOOKUP($E49,tbFuncionarios[[Matrícula]:[Status]],4,FALSE),""))</f>
        <v/>
      </c>
      <c r="H49" s="102" t="str">
        <f>IF($E49="","",IFERROR(VLOOKUP($E49,tbFuncionarios[[Matrícula]:[Status]],5,FALSE),""))</f>
        <v/>
      </c>
      <c r="I49" s="102" t="str">
        <f>IF($E49="","",IFERROR(VLOOKUP($E49,tbFuncionarios[[Matrícula]:[Status]],6,FALSE),""))</f>
        <v/>
      </c>
      <c r="J49" s="98" t="str">
        <f>IF($E49="","",IFERROR(INDEX(tbFuncionarios[],MATCH($E49,tbFuncionarios[Matrícula],0),2),""))</f>
        <v/>
      </c>
      <c r="K49" s="102" t="str">
        <f>IF($E49="","",IFERROR(VLOOKUP($E49,tbFuncionarios[[Matrícula]:[Status]],7,FALSE),""))</f>
        <v/>
      </c>
      <c r="L49" s="99"/>
      <c r="M49" s="99"/>
      <c r="N49" s="100" t="str">
        <f t="shared" si="0"/>
        <v/>
      </c>
      <c r="O49" s="101"/>
    </row>
    <row r="50" spans="2:15" x14ac:dyDescent="0.25">
      <c r="B50" s="9" t="str">
        <f t="shared" si="1"/>
        <v/>
      </c>
      <c r="C50" s="96">
        <f t="shared" si="2"/>
        <v>44</v>
      </c>
      <c r="D50" s="97"/>
      <c r="F50" s="98" t="str">
        <f>IF($E50="","",IFERROR(VLOOKUP($E50,tbFuncionarios[[Matrícula]:[Status]],2,FALSE),""))</f>
        <v/>
      </c>
      <c r="G50" s="102" t="str">
        <f>IF($E50="","",IFERROR(VLOOKUP($E50,tbFuncionarios[[Matrícula]:[Status]],4,FALSE),""))</f>
        <v/>
      </c>
      <c r="H50" s="102" t="str">
        <f>IF($E50="","",IFERROR(VLOOKUP($E50,tbFuncionarios[[Matrícula]:[Status]],5,FALSE),""))</f>
        <v/>
      </c>
      <c r="I50" s="102" t="str">
        <f>IF($E50="","",IFERROR(VLOOKUP($E50,tbFuncionarios[[Matrícula]:[Status]],6,FALSE),""))</f>
        <v/>
      </c>
      <c r="J50" s="98" t="str">
        <f>IF($E50="","",IFERROR(INDEX(tbFuncionarios[],MATCH($E50,tbFuncionarios[Matrícula],0),2),""))</f>
        <v/>
      </c>
      <c r="K50" s="102" t="str">
        <f>IF($E50="","",IFERROR(VLOOKUP($E50,tbFuncionarios[[Matrícula]:[Status]],7,FALSE),""))</f>
        <v/>
      </c>
      <c r="L50" s="99"/>
      <c r="M50" s="99"/>
      <c r="N50" s="100" t="str">
        <f t="shared" si="0"/>
        <v/>
      </c>
      <c r="O50" s="101"/>
    </row>
    <row r="51" spans="2:15" x14ac:dyDescent="0.25">
      <c r="B51" s="9" t="str">
        <f t="shared" si="1"/>
        <v/>
      </c>
      <c r="C51" s="96">
        <f t="shared" si="2"/>
        <v>45</v>
      </c>
      <c r="D51" s="97"/>
      <c r="F51" s="98" t="str">
        <f>IF($E51="","",IFERROR(VLOOKUP($E51,tbFuncionarios[[Matrícula]:[Status]],2,FALSE),""))</f>
        <v/>
      </c>
      <c r="G51" s="102" t="str">
        <f>IF($E51="","",IFERROR(VLOOKUP($E51,tbFuncionarios[[Matrícula]:[Status]],4,FALSE),""))</f>
        <v/>
      </c>
      <c r="H51" s="102" t="str">
        <f>IF($E51="","",IFERROR(VLOOKUP($E51,tbFuncionarios[[Matrícula]:[Status]],5,FALSE),""))</f>
        <v/>
      </c>
      <c r="I51" s="102" t="str">
        <f>IF($E51="","",IFERROR(VLOOKUP($E51,tbFuncionarios[[Matrícula]:[Status]],6,FALSE),""))</f>
        <v/>
      </c>
      <c r="J51" s="98" t="str">
        <f>IF($E51="","",IFERROR(INDEX(tbFuncionarios[],MATCH($E51,tbFuncionarios[Matrícula],0),2),""))</f>
        <v/>
      </c>
      <c r="K51" s="102" t="str">
        <f>IF($E51="","",IFERROR(VLOOKUP($E51,tbFuncionarios[[Matrícula]:[Status]],7,FALSE),""))</f>
        <v/>
      </c>
      <c r="L51" s="99"/>
      <c r="M51" s="99"/>
      <c r="N51" s="100" t="str">
        <f t="shared" si="0"/>
        <v/>
      </c>
      <c r="O51" s="101"/>
    </row>
    <row r="52" spans="2:15" x14ac:dyDescent="0.25">
      <c r="B52" s="9" t="str">
        <f t="shared" si="1"/>
        <v/>
      </c>
      <c r="C52" s="96">
        <f t="shared" si="2"/>
        <v>46</v>
      </c>
      <c r="D52" s="97"/>
      <c r="F52" s="98" t="str">
        <f>IF($E52="","",IFERROR(VLOOKUP($E52,tbFuncionarios[[Matrícula]:[Status]],2,FALSE),""))</f>
        <v/>
      </c>
      <c r="G52" s="102" t="str">
        <f>IF($E52="","",IFERROR(VLOOKUP($E52,tbFuncionarios[[Matrícula]:[Status]],4,FALSE),""))</f>
        <v/>
      </c>
      <c r="H52" s="102" t="str">
        <f>IF($E52="","",IFERROR(VLOOKUP($E52,tbFuncionarios[[Matrícula]:[Status]],5,FALSE),""))</f>
        <v/>
      </c>
      <c r="I52" s="102" t="str">
        <f>IF($E52="","",IFERROR(VLOOKUP($E52,tbFuncionarios[[Matrícula]:[Status]],6,FALSE),""))</f>
        <v/>
      </c>
      <c r="J52" s="98" t="str">
        <f>IF($E52="","",IFERROR(INDEX(tbFuncionarios[],MATCH($E52,tbFuncionarios[Matrícula],0),2),""))</f>
        <v/>
      </c>
      <c r="K52" s="102" t="str">
        <f>IF($E52="","",IFERROR(VLOOKUP($E52,tbFuncionarios[[Matrícula]:[Status]],7,FALSE),""))</f>
        <v/>
      </c>
      <c r="L52" s="99"/>
      <c r="M52" s="99"/>
      <c r="N52" s="100" t="str">
        <f t="shared" si="0"/>
        <v/>
      </c>
      <c r="O52" s="101"/>
    </row>
    <row r="53" spans="2:15" x14ac:dyDescent="0.25">
      <c r="B53" s="9" t="str">
        <f t="shared" si="1"/>
        <v/>
      </c>
      <c r="C53" s="96">
        <f t="shared" si="2"/>
        <v>47</v>
      </c>
      <c r="D53" s="97"/>
      <c r="F53" s="98" t="str">
        <f>IF($E53="","",IFERROR(VLOOKUP($E53,tbFuncionarios[[Matrícula]:[Status]],2,FALSE),""))</f>
        <v/>
      </c>
      <c r="G53" s="102" t="str">
        <f>IF($E53="","",IFERROR(VLOOKUP($E53,tbFuncionarios[[Matrícula]:[Status]],4,FALSE),""))</f>
        <v/>
      </c>
      <c r="H53" s="102" t="str">
        <f>IF($E53="","",IFERROR(VLOOKUP($E53,tbFuncionarios[[Matrícula]:[Status]],5,FALSE),""))</f>
        <v/>
      </c>
      <c r="I53" s="102" t="str">
        <f>IF($E53="","",IFERROR(VLOOKUP($E53,tbFuncionarios[[Matrícula]:[Status]],6,FALSE),""))</f>
        <v/>
      </c>
      <c r="J53" s="98" t="str">
        <f>IF($E53="","",IFERROR(INDEX(tbFuncionarios[],MATCH($E53,tbFuncionarios[Matrícula],0),2),""))</f>
        <v/>
      </c>
      <c r="K53" s="102" t="str">
        <f>IF($E53="","",IFERROR(VLOOKUP($E53,tbFuncionarios[[Matrícula]:[Status]],7,FALSE),""))</f>
        <v/>
      </c>
      <c r="L53" s="99"/>
      <c r="M53" s="99"/>
      <c r="N53" s="100" t="str">
        <f t="shared" si="0"/>
        <v/>
      </c>
      <c r="O53" s="101"/>
    </row>
    <row r="54" spans="2:15" x14ac:dyDescent="0.25">
      <c r="B54" s="9" t="str">
        <f t="shared" si="1"/>
        <v/>
      </c>
      <c r="C54" s="96">
        <f t="shared" si="2"/>
        <v>48</v>
      </c>
      <c r="D54" s="97"/>
      <c r="F54" s="98" t="str">
        <f>IF($E54="","",IFERROR(VLOOKUP($E54,tbFuncionarios[[Matrícula]:[Status]],2,FALSE),""))</f>
        <v/>
      </c>
      <c r="G54" s="102" t="str">
        <f>IF($E54="","",IFERROR(VLOOKUP($E54,tbFuncionarios[[Matrícula]:[Status]],4,FALSE),""))</f>
        <v/>
      </c>
      <c r="H54" s="102" t="str">
        <f>IF($E54="","",IFERROR(VLOOKUP($E54,tbFuncionarios[[Matrícula]:[Status]],5,FALSE),""))</f>
        <v/>
      </c>
      <c r="I54" s="102" t="str">
        <f>IF($E54="","",IFERROR(VLOOKUP($E54,tbFuncionarios[[Matrícula]:[Status]],6,FALSE),""))</f>
        <v/>
      </c>
      <c r="J54" s="98" t="str">
        <f>IF($E54="","",IFERROR(INDEX(tbFuncionarios[],MATCH($E54,tbFuncionarios[Matrícula],0),2),""))</f>
        <v/>
      </c>
      <c r="K54" s="102" t="str">
        <f>IF($E54="","",IFERROR(VLOOKUP($E54,tbFuncionarios[[Matrícula]:[Status]],7,FALSE),""))</f>
        <v/>
      </c>
      <c r="L54" s="99"/>
      <c r="M54" s="99"/>
      <c r="N54" s="100" t="str">
        <f t="shared" si="0"/>
        <v/>
      </c>
      <c r="O54" s="101"/>
    </row>
    <row r="55" spans="2:15" x14ac:dyDescent="0.25">
      <c r="B55" s="9" t="str">
        <f t="shared" si="1"/>
        <v/>
      </c>
      <c r="C55" s="96">
        <f t="shared" si="2"/>
        <v>49</v>
      </c>
      <c r="D55" s="97"/>
      <c r="F55" s="98" t="str">
        <f>IF($E55="","",IFERROR(VLOOKUP($E55,tbFuncionarios[[Matrícula]:[Status]],2,FALSE),""))</f>
        <v/>
      </c>
      <c r="G55" s="102" t="str">
        <f>IF($E55="","",IFERROR(VLOOKUP($E55,tbFuncionarios[[Matrícula]:[Status]],4,FALSE),""))</f>
        <v/>
      </c>
      <c r="H55" s="102" t="str">
        <f>IF($E55="","",IFERROR(VLOOKUP($E55,tbFuncionarios[[Matrícula]:[Status]],5,FALSE),""))</f>
        <v/>
      </c>
      <c r="I55" s="102" t="str">
        <f>IF($E55="","",IFERROR(VLOOKUP($E55,tbFuncionarios[[Matrícula]:[Status]],6,FALSE),""))</f>
        <v/>
      </c>
      <c r="J55" s="98" t="str">
        <f>IF($E55="","",IFERROR(INDEX(tbFuncionarios[],MATCH($E55,tbFuncionarios[Matrícula],0),2),""))</f>
        <v/>
      </c>
      <c r="K55" s="102" t="str">
        <f>IF($E55="","",IFERROR(VLOOKUP($E55,tbFuncionarios[[Matrícula]:[Status]],7,FALSE),""))</f>
        <v/>
      </c>
      <c r="L55" s="99"/>
      <c r="M55" s="99"/>
      <c r="N55" s="100" t="str">
        <f t="shared" si="0"/>
        <v/>
      </c>
      <c r="O55" s="101"/>
    </row>
    <row r="56" spans="2:15" x14ac:dyDescent="0.25">
      <c r="B56" s="9" t="str">
        <f t="shared" si="1"/>
        <v/>
      </c>
      <c r="C56" s="96">
        <f t="shared" si="2"/>
        <v>50</v>
      </c>
      <c r="D56" s="97"/>
      <c r="F56" s="98" t="str">
        <f>IF($E56="","",IFERROR(VLOOKUP($E56,tbFuncionarios[[Matrícula]:[Status]],2,FALSE),""))</f>
        <v/>
      </c>
      <c r="G56" s="102" t="str">
        <f>IF($E56="","",IFERROR(VLOOKUP($E56,tbFuncionarios[[Matrícula]:[Status]],4,FALSE),""))</f>
        <v/>
      </c>
      <c r="H56" s="102" t="str">
        <f>IF($E56="","",IFERROR(VLOOKUP($E56,tbFuncionarios[[Matrícula]:[Status]],5,FALSE),""))</f>
        <v/>
      </c>
      <c r="I56" s="102" t="str">
        <f>IF($E56="","",IFERROR(VLOOKUP($E56,tbFuncionarios[[Matrícula]:[Status]],6,FALSE),""))</f>
        <v/>
      </c>
      <c r="J56" s="98" t="str">
        <f>IF($E56="","",IFERROR(INDEX(tbFuncionarios[],MATCH($E56,tbFuncionarios[Matrícula],0),2),""))</f>
        <v/>
      </c>
      <c r="K56" s="102" t="str">
        <f>IF($E56="","",IFERROR(VLOOKUP($E56,tbFuncionarios[[Matrícula]:[Status]],7,FALSE),""))</f>
        <v/>
      </c>
      <c r="L56" s="99"/>
      <c r="M56" s="99"/>
      <c r="N56" s="100" t="str">
        <f t="shared" si="0"/>
        <v/>
      </c>
      <c r="O56" s="101"/>
    </row>
    <row r="57" spans="2:15" x14ac:dyDescent="0.25">
      <c r="B57" s="9" t="str">
        <f t="shared" si="1"/>
        <v/>
      </c>
      <c r="C57" s="96">
        <f t="shared" si="2"/>
        <v>51</v>
      </c>
      <c r="D57" s="97"/>
      <c r="F57" s="98" t="str">
        <f>IF($E57="","",IFERROR(VLOOKUP($E57,tbFuncionarios[[Matrícula]:[Status]],2,FALSE),""))</f>
        <v/>
      </c>
      <c r="G57" s="102" t="str">
        <f>IF($E57="","",IFERROR(VLOOKUP($E57,tbFuncionarios[[Matrícula]:[Status]],4,FALSE),""))</f>
        <v/>
      </c>
      <c r="H57" s="102" t="str">
        <f>IF($E57="","",IFERROR(VLOOKUP($E57,tbFuncionarios[[Matrícula]:[Status]],5,FALSE),""))</f>
        <v/>
      </c>
      <c r="I57" s="102" t="str">
        <f>IF($E57="","",IFERROR(VLOOKUP($E57,tbFuncionarios[[Matrícula]:[Status]],6,FALSE),""))</f>
        <v/>
      </c>
      <c r="J57" s="98" t="str">
        <f>IF($E57="","",IFERROR(INDEX(tbFuncionarios[],MATCH($E57,tbFuncionarios[Matrícula],0),2),""))</f>
        <v/>
      </c>
      <c r="K57" s="102" t="str">
        <f>IF($E57="","",IFERROR(VLOOKUP($E57,tbFuncionarios[[Matrícula]:[Status]],7,FALSE),""))</f>
        <v/>
      </c>
      <c r="L57" s="99"/>
      <c r="M57" s="99"/>
      <c r="N57" s="100" t="str">
        <f t="shared" si="0"/>
        <v/>
      </c>
      <c r="O57" s="101"/>
    </row>
    <row r="58" spans="2:15" x14ac:dyDescent="0.25">
      <c r="B58" s="9" t="str">
        <f t="shared" si="1"/>
        <v/>
      </c>
      <c r="C58" s="96">
        <f t="shared" si="2"/>
        <v>52</v>
      </c>
      <c r="D58" s="97"/>
      <c r="F58" s="98" t="str">
        <f>IF($E58="","",IFERROR(VLOOKUP($E58,tbFuncionarios[[Matrícula]:[Status]],2,FALSE),""))</f>
        <v/>
      </c>
      <c r="G58" s="102" t="str">
        <f>IF($E58="","",IFERROR(VLOOKUP($E58,tbFuncionarios[[Matrícula]:[Status]],4,FALSE),""))</f>
        <v/>
      </c>
      <c r="H58" s="102" t="str">
        <f>IF($E58="","",IFERROR(VLOOKUP($E58,tbFuncionarios[[Matrícula]:[Status]],5,FALSE),""))</f>
        <v/>
      </c>
      <c r="I58" s="102" t="str">
        <f>IF($E58="","",IFERROR(VLOOKUP($E58,tbFuncionarios[[Matrícula]:[Status]],6,FALSE),""))</f>
        <v/>
      </c>
      <c r="J58" s="98" t="str">
        <f>IF($E58="","",IFERROR(INDEX(tbFuncionarios[],MATCH($E58,tbFuncionarios[Matrícula],0),2),""))</f>
        <v/>
      </c>
      <c r="K58" s="102" t="str">
        <f>IF($E58="","",IFERROR(VLOOKUP($E58,tbFuncionarios[[Matrícula]:[Status]],7,FALSE),""))</f>
        <v/>
      </c>
      <c r="L58" s="99"/>
      <c r="M58" s="99"/>
      <c r="N58" s="100" t="str">
        <f t="shared" si="0"/>
        <v/>
      </c>
      <c r="O58" s="101"/>
    </row>
    <row r="59" spans="2:15" x14ac:dyDescent="0.25">
      <c r="B59" s="9" t="str">
        <f t="shared" si="1"/>
        <v/>
      </c>
      <c r="C59" s="96">
        <f t="shared" si="2"/>
        <v>53</v>
      </c>
      <c r="D59" s="97"/>
      <c r="F59" s="98" t="str">
        <f>IF($E59="","",IFERROR(VLOOKUP($E59,tbFuncionarios[[Matrícula]:[Status]],2,FALSE),""))</f>
        <v/>
      </c>
      <c r="G59" s="102" t="str">
        <f>IF($E59="","",IFERROR(VLOOKUP($E59,tbFuncionarios[[Matrícula]:[Status]],4,FALSE),""))</f>
        <v/>
      </c>
      <c r="H59" s="102" t="str">
        <f>IF($E59="","",IFERROR(VLOOKUP($E59,tbFuncionarios[[Matrícula]:[Status]],5,FALSE),""))</f>
        <v/>
      </c>
      <c r="I59" s="102" t="str">
        <f>IF($E59="","",IFERROR(VLOOKUP($E59,tbFuncionarios[[Matrícula]:[Status]],6,FALSE),""))</f>
        <v/>
      </c>
      <c r="J59" s="98" t="str">
        <f>IF($E59="","",IFERROR(INDEX(tbFuncionarios[],MATCH($E59,tbFuncionarios[Matrícula],0),2),""))</f>
        <v/>
      </c>
      <c r="K59" s="102" t="str">
        <f>IF($E59="","",IFERROR(VLOOKUP($E59,tbFuncionarios[[Matrícula]:[Status]],7,FALSE),""))</f>
        <v/>
      </c>
      <c r="L59" s="99"/>
      <c r="M59" s="99"/>
      <c r="N59" s="100" t="str">
        <f t="shared" si="0"/>
        <v/>
      </c>
      <c r="O59" s="101"/>
    </row>
    <row r="60" spans="2:15" x14ac:dyDescent="0.25">
      <c r="B60" s="9" t="str">
        <f t="shared" si="1"/>
        <v/>
      </c>
      <c r="C60" s="96">
        <f t="shared" si="2"/>
        <v>54</v>
      </c>
      <c r="D60" s="97"/>
      <c r="F60" s="98" t="str">
        <f>IF($E60="","",IFERROR(VLOOKUP($E60,tbFuncionarios[[Matrícula]:[Status]],2,FALSE),""))</f>
        <v/>
      </c>
      <c r="G60" s="102" t="str">
        <f>IF($E60="","",IFERROR(VLOOKUP($E60,tbFuncionarios[[Matrícula]:[Status]],4,FALSE),""))</f>
        <v/>
      </c>
      <c r="H60" s="102" t="str">
        <f>IF($E60="","",IFERROR(VLOOKUP($E60,tbFuncionarios[[Matrícula]:[Status]],5,FALSE),""))</f>
        <v/>
      </c>
      <c r="I60" s="102" t="str">
        <f>IF($E60="","",IFERROR(VLOOKUP($E60,tbFuncionarios[[Matrícula]:[Status]],6,FALSE),""))</f>
        <v/>
      </c>
      <c r="J60" s="98" t="str">
        <f>IF($E60="","",IFERROR(INDEX(tbFuncionarios[],MATCH($E60,tbFuncionarios[Matrícula],0),2),""))</f>
        <v/>
      </c>
      <c r="K60" s="102" t="str">
        <f>IF($E60="","",IFERROR(VLOOKUP($E60,tbFuncionarios[[Matrícula]:[Status]],7,FALSE),""))</f>
        <v/>
      </c>
      <c r="L60" s="99"/>
      <c r="M60" s="99"/>
      <c r="N60" s="100" t="str">
        <f t="shared" si="0"/>
        <v/>
      </c>
      <c r="O60" s="101"/>
    </row>
    <row r="61" spans="2:15" x14ac:dyDescent="0.25">
      <c r="B61" s="9" t="str">
        <f t="shared" si="1"/>
        <v/>
      </c>
      <c r="C61" s="96">
        <f t="shared" si="2"/>
        <v>55</v>
      </c>
      <c r="D61" s="97"/>
      <c r="F61" s="98" t="str">
        <f>IF($E61="","",IFERROR(VLOOKUP($E61,tbFuncionarios[[Matrícula]:[Status]],2,FALSE),""))</f>
        <v/>
      </c>
      <c r="G61" s="102" t="str">
        <f>IF($E61="","",IFERROR(VLOOKUP($E61,tbFuncionarios[[Matrícula]:[Status]],4,FALSE),""))</f>
        <v/>
      </c>
      <c r="H61" s="102" t="str">
        <f>IF($E61="","",IFERROR(VLOOKUP($E61,tbFuncionarios[[Matrícula]:[Status]],5,FALSE),""))</f>
        <v/>
      </c>
      <c r="I61" s="102" t="str">
        <f>IF($E61="","",IFERROR(VLOOKUP($E61,tbFuncionarios[[Matrícula]:[Status]],6,FALSE),""))</f>
        <v/>
      </c>
      <c r="J61" s="98" t="str">
        <f>IF($E61="","",IFERROR(INDEX(tbFuncionarios[],MATCH($E61,tbFuncionarios[Matrícula],0),2),""))</f>
        <v/>
      </c>
      <c r="K61" s="102" t="str">
        <f>IF($E61="","",IFERROR(VLOOKUP($E61,tbFuncionarios[[Matrícula]:[Status]],7,FALSE),""))</f>
        <v/>
      </c>
      <c r="L61" s="99"/>
      <c r="M61" s="99"/>
      <c r="N61" s="100" t="str">
        <f t="shared" si="0"/>
        <v/>
      </c>
      <c r="O61" s="101"/>
    </row>
    <row r="62" spans="2:15" x14ac:dyDescent="0.25">
      <c r="B62" s="9" t="str">
        <f t="shared" si="1"/>
        <v/>
      </c>
      <c r="C62" s="96">
        <f t="shared" si="2"/>
        <v>56</v>
      </c>
      <c r="D62" s="97"/>
      <c r="F62" s="98" t="str">
        <f>IF($E62="","",IFERROR(VLOOKUP($E62,tbFuncionarios[[Matrícula]:[Status]],2,FALSE),""))</f>
        <v/>
      </c>
      <c r="G62" s="102" t="str">
        <f>IF($E62="","",IFERROR(VLOOKUP($E62,tbFuncionarios[[Matrícula]:[Status]],4,FALSE),""))</f>
        <v/>
      </c>
      <c r="H62" s="102" t="str">
        <f>IF($E62="","",IFERROR(VLOOKUP($E62,tbFuncionarios[[Matrícula]:[Status]],5,FALSE),""))</f>
        <v/>
      </c>
      <c r="I62" s="102" t="str">
        <f>IF($E62="","",IFERROR(VLOOKUP($E62,tbFuncionarios[[Matrícula]:[Status]],6,FALSE),""))</f>
        <v/>
      </c>
      <c r="J62" s="98" t="str">
        <f>IF($E62="","",IFERROR(INDEX(tbFuncionarios[],MATCH($E62,tbFuncionarios[Matrícula],0),2),""))</f>
        <v/>
      </c>
      <c r="K62" s="102" t="str">
        <f>IF($E62="","",IFERROR(VLOOKUP($E62,tbFuncionarios[[Matrícula]:[Status]],7,FALSE),""))</f>
        <v/>
      </c>
      <c r="L62" s="99"/>
      <c r="M62" s="99"/>
      <c r="N62" s="100" t="str">
        <f t="shared" si="0"/>
        <v/>
      </c>
      <c r="O62" s="101"/>
    </row>
    <row r="63" spans="2:15" x14ac:dyDescent="0.25">
      <c r="B63" s="9" t="str">
        <f t="shared" si="1"/>
        <v/>
      </c>
      <c r="C63" s="96">
        <f t="shared" si="2"/>
        <v>57</v>
      </c>
      <c r="D63" s="97"/>
      <c r="F63" s="98" t="str">
        <f>IF($E63="","",IFERROR(VLOOKUP($E63,tbFuncionarios[[Matrícula]:[Status]],2,FALSE),""))</f>
        <v/>
      </c>
      <c r="G63" s="102" t="str">
        <f>IF($E63="","",IFERROR(VLOOKUP($E63,tbFuncionarios[[Matrícula]:[Status]],4,FALSE),""))</f>
        <v/>
      </c>
      <c r="H63" s="102" t="str">
        <f>IF($E63="","",IFERROR(VLOOKUP($E63,tbFuncionarios[[Matrícula]:[Status]],5,FALSE),""))</f>
        <v/>
      </c>
      <c r="I63" s="102" t="str">
        <f>IF($E63="","",IFERROR(VLOOKUP($E63,tbFuncionarios[[Matrícula]:[Status]],6,FALSE),""))</f>
        <v/>
      </c>
      <c r="J63" s="98" t="str">
        <f>IF($E63="","",IFERROR(INDEX(tbFuncionarios[],MATCH($E63,tbFuncionarios[Matrícula],0),2),""))</f>
        <v/>
      </c>
      <c r="K63" s="102" t="str">
        <f>IF($E63="","",IFERROR(VLOOKUP($E63,tbFuncionarios[[Matrícula]:[Status]],7,FALSE),""))</f>
        <v/>
      </c>
      <c r="L63" s="99"/>
      <c r="M63" s="99"/>
      <c r="N63" s="100" t="str">
        <f t="shared" si="0"/>
        <v/>
      </c>
      <c r="O63" s="101"/>
    </row>
    <row r="64" spans="2:15" x14ac:dyDescent="0.25">
      <c r="B64" s="9" t="str">
        <f t="shared" si="1"/>
        <v/>
      </c>
      <c r="C64" s="96">
        <f t="shared" si="2"/>
        <v>58</v>
      </c>
      <c r="D64" s="97"/>
      <c r="F64" s="98" t="str">
        <f>IF($E64="","",IFERROR(VLOOKUP($E64,tbFuncionarios[[Matrícula]:[Status]],2,FALSE),""))</f>
        <v/>
      </c>
      <c r="G64" s="102" t="str">
        <f>IF($E64="","",IFERROR(VLOOKUP($E64,tbFuncionarios[[Matrícula]:[Status]],4,FALSE),""))</f>
        <v/>
      </c>
      <c r="H64" s="102" t="str">
        <f>IF($E64="","",IFERROR(VLOOKUP($E64,tbFuncionarios[[Matrícula]:[Status]],5,FALSE),""))</f>
        <v/>
      </c>
      <c r="I64" s="102" t="str">
        <f>IF($E64="","",IFERROR(VLOOKUP($E64,tbFuncionarios[[Matrícula]:[Status]],6,FALSE),""))</f>
        <v/>
      </c>
      <c r="J64" s="98" t="str">
        <f>IF($E64="","",IFERROR(INDEX(tbFuncionarios[],MATCH($E64,tbFuncionarios[Matrícula],0),2),""))</f>
        <v/>
      </c>
      <c r="K64" s="102" t="str">
        <f>IF($E64="","",IFERROR(VLOOKUP($E64,tbFuncionarios[[Matrícula]:[Status]],7,FALSE),""))</f>
        <v/>
      </c>
      <c r="L64" s="99"/>
      <c r="M64" s="99"/>
      <c r="N64" s="100" t="str">
        <f t="shared" si="0"/>
        <v/>
      </c>
      <c r="O64" s="101"/>
    </row>
    <row r="65" spans="2:15" x14ac:dyDescent="0.25">
      <c r="B65" s="9" t="str">
        <f t="shared" si="1"/>
        <v/>
      </c>
      <c r="C65" s="96">
        <f t="shared" si="2"/>
        <v>59</v>
      </c>
      <c r="D65" s="97"/>
      <c r="F65" s="98" t="str">
        <f>IF($E65="","",IFERROR(VLOOKUP($E65,tbFuncionarios[[Matrícula]:[Status]],2,FALSE),""))</f>
        <v/>
      </c>
      <c r="G65" s="102" t="str">
        <f>IF($E65="","",IFERROR(VLOOKUP($E65,tbFuncionarios[[Matrícula]:[Status]],4,FALSE),""))</f>
        <v/>
      </c>
      <c r="H65" s="102" t="str">
        <f>IF($E65="","",IFERROR(VLOOKUP($E65,tbFuncionarios[[Matrícula]:[Status]],5,FALSE),""))</f>
        <v/>
      </c>
      <c r="I65" s="102" t="str">
        <f>IF($E65="","",IFERROR(VLOOKUP($E65,tbFuncionarios[[Matrícula]:[Status]],6,FALSE),""))</f>
        <v/>
      </c>
      <c r="J65" s="98" t="str">
        <f>IF($E65="","",IFERROR(INDEX(tbFuncionarios[],MATCH($E65,tbFuncionarios[Matrícula],0),2),""))</f>
        <v/>
      </c>
      <c r="K65" s="102" t="str">
        <f>IF($E65="","",IFERROR(VLOOKUP($E65,tbFuncionarios[[Matrícula]:[Status]],7,FALSE),""))</f>
        <v/>
      </c>
      <c r="L65" s="99"/>
      <c r="M65" s="99"/>
      <c r="N65" s="100" t="str">
        <f t="shared" si="0"/>
        <v/>
      </c>
      <c r="O65" s="101"/>
    </row>
    <row r="66" spans="2:15" x14ac:dyDescent="0.25">
      <c r="B66" s="9" t="str">
        <f t="shared" si="1"/>
        <v/>
      </c>
      <c r="C66" s="96">
        <f t="shared" si="2"/>
        <v>60</v>
      </c>
      <c r="D66" s="97"/>
      <c r="F66" s="98" t="str">
        <f>IF($E66="","",IFERROR(VLOOKUP($E66,tbFuncionarios[[Matrícula]:[Status]],2,FALSE),""))</f>
        <v/>
      </c>
      <c r="G66" s="102" t="str">
        <f>IF($E66="","",IFERROR(VLOOKUP($E66,tbFuncionarios[[Matrícula]:[Status]],4,FALSE),""))</f>
        <v/>
      </c>
      <c r="H66" s="102" t="str">
        <f>IF($E66="","",IFERROR(VLOOKUP($E66,tbFuncionarios[[Matrícula]:[Status]],5,FALSE),""))</f>
        <v/>
      </c>
      <c r="I66" s="102" t="str">
        <f>IF($E66="","",IFERROR(VLOOKUP($E66,tbFuncionarios[[Matrícula]:[Status]],6,FALSE),""))</f>
        <v/>
      </c>
      <c r="J66" s="98" t="str">
        <f>IF($E66="","",IFERROR(INDEX(tbFuncionarios[],MATCH($E66,tbFuncionarios[Matrícula],0),2),""))</f>
        <v/>
      </c>
      <c r="K66" s="102" t="str">
        <f>IF($E66="","",IFERROR(VLOOKUP($E66,tbFuncionarios[[Matrícula]:[Status]],7,FALSE),""))</f>
        <v/>
      </c>
      <c r="L66" s="99"/>
      <c r="M66" s="99"/>
      <c r="N66" s="100" t="str">
        <f t="shared" si="0"/>
        <v/>
      </c>
      <c r="O66" s="101"/>
    </row>
    <row r="67" spans="2:15" x14ac:dyDescent="0.25">
      <c r="B67" s="9" t="str">
        <f t="shared" si="1"/>
        <v/>
      </c>
      <c r="C67" s="96">
        <f t="shared" si="2"/>
        <v>61</v>
      </c>
      <c r="D67" s="97"/>
      <c r="F67" s="98" t="str">
        <f>IF($E67="","",IFERROR(VLOOKUP($E67,tbFuncionarios[[Matrícula]:[Status]],2,FALSE),""))</f>
        <v/>
      </c>
      <c r="G67" s="102" t="str">
        <f>IF($E67="","",IFERROR(VLOOKUP($E67,tbFuncionarios[[Matrícula]:[Status]],4,FALSE),""))</f>
        <v/>
      </c>
      <c r="H67" s="102" t="str">
        <f>IF($E67="","",IFERROR(VLOOKUP($E67,tbFuncionarios[[Matrícula]:[Status]],5,FALSE),""))</f>
        <v/>
      </c>
      <c r="I67" s="102" t="str">
        <f>IF($E67="","",IFERROR(VLOOKUP($E67,tbFuncionarios[[Matrícula]:[Status]],6,FALSE),""))</f>
        <v/>
      </c>
      <c r="J67" s="98" t="str">
        <f>IF($E67="","",IFERROR(INDEX(tbFuncionarios[],MATCH($E67,tbFuncionarios[Matrícula],0),2),""))</f>
        <v/>
      </c>
      <c r="K67" s="102" t="str">
        <f>IF($E67="","",IFERROR(VLOOKUP($E67,tbFuncionarios[[Matrícula]:[Status]],7,FALSE),""))</f>
        <v/>
      </c>
      <c r="L67" s="99"/>
      <c r="M67" s="99"/>
      <c r="N67" s="100" t="str">
        <f t="shared" si="0"/>
        <v/>
      </c>
      <c r="O67" s="101"/>
    </row>
    <row r="68" spans="2:15" x14ac:dyDescent="0.25">
      <c r="B68" s="9" t="str">
        <f t="shared" si="1"/>
        <v/>
      </c>
      <c r="C68" s="96">
        <f t="shared" si="2"/>
        <v>62</v>
      </c>
      <c r="D68" s="97"/>
      <c r="F68" s="98" t="str">
        <f>IF($E68="","",IFERROR(VLOOKUP($E68,tbFuncionarios[[Matrícula]:[Status]],2,FALSE),""))</f>
        <v/>
      </c>
      <c r="G68" s="102" t="str">
        <f>IF($E68="","",IFERROR(VLOOKUP($E68,tbFuncionarios[[Matrícula]:[Status]],4,FALSE),""))</f>
        <v/>
      </c>
      <c r="H68" s="102" t="str">
        <f>IF($E68="","",IFERROR(VLOOKUP($E68,tbFuncionarios[[Matrícula]:[Status]],5,FALSE),""))</f>
        <v/>
      </c>
      <c r="I68" s="102" t="str">
        <f>IF($E68="","",IFERROR(VLOOKUP($E68,tbFuncionarios[[Matrícula]:[Status]],6,FALSE),""))</f>
        <v/>
      </c>
      <c r="J68" s="98" t="str">
        <f>IF($E68="","",IFERROR(INDEX(tbFuncionarios[],MATCH($E68,tbFuncionarios[Matrícula],0),2),""))</f>
        <v/>
      </c>
      <c r="K68" s="102" t="str">
        <f>IF($E68="","",IFERROR(VLOOKUP($E68,tbFuncionarios[[Matrícula]:[Status]],7,FALSE),""))</f>
        <v/>
      </c>
      <c r="L68" s="99"/>
      <c r="M68" s="99"/>
      <c r="N68" s="100" t="str">
        <f t="shared" si="0"/>
        <v/>
      </c>
      <c r="O68" s="101"/>
    </row>
    <row r="69" spans="2:15" x14ac:dyDescent="0.25">
      <c r="B69" s="9" t="str">
        <f t="shared" si="1"/>
        <v/>
      </c>
      <c r="C69" s="96">
        <f t="shared" si="2"/>
        <v>63</v>
      </c>
      <c r="D69" s="97"/>
      <c r="F69" s="98" t="str">
        <f>IF($E69="","",IFERROR(VLOOKUP($E69,tbFuncionarios[[Matrícula]:[Status]],2,FALSE),""))</f>
        <v/>
      </c>
      <c r="G69" s="102" t="str">
        <f>IF($E69="","",IFERROR(VLOOKUP($E69,tbFuncionarios[[Matrícula]:[Status]],4,FALSE),""))</f>
        <v/>
      </c>
      <c r="H69" s="102" t="str">
        <f>IF($E69="","",IFERROR(VLOOKUP($E69,tbFuncionarios[[Matrícula]:[Status]],5,FALSE),""))</f>
        <v/>
      </c>
      <c r="I69" s="102" t="str">
        <f>IF($E69="","",IFERROR(VLOOKUP($E69,tbFuncionarios[[Matrícula]:[Status]],6,FALSE),""))</f>
        <v/>
      </c>
      <c r="J69" s="98" t="str">
        <f>IF($E69="","",IFERROR(INDEX(tbFuncionarios[],MATCH($E69,tbFuncionarios[Matrícula],0),2),""))</f>
        <v/>
      </c>
      <c r="K69" s="102" t="str">
        <f>IF($E69="","",IFERROR(VLOOKUP($E69,tbFuncionarios[[Matrícula]:[Status]],7,FALSE),""))</f>
        <v/>
      </c>
      <c r="L69" s="99"/>
      <c r="M69" s="99"/>
      <c r="N69" s="100" t="str">
        <f t="shared" si="0"/>
        <v/>
      </c>
      <c r="O69" s="101"/>
    </row>
    <row r="70" spans="2:15" x14ac:dyDescent="0.25">
      <c r="B70" s="9" t="str">
        <f t="shared" si="1"/>
        <v/>
      </c>
      <c r="C70" s="96">
        <f t="shared" si="2"/>
        <v>64</v>
      </c>
      <c r="D70" s="97"/>
      <c r="F70" s="98" t="str">
        <f>IF($E70="","",IFERROR(VLOOKUP($E70,tbFuncionarios[[Matrícula]:[Status]],2,FALSE),""))</f>
        <v/>
      </c>
      <c r="G70" s="102" t="str">
        <f>IF($E70="","",IFERROR(VLOOKUP($E70,tbFuncionarios[[Matrícula]:[Status]],4,FALSE),""))</f>
        <v/>
      </c>
      <c r="H70" s="102" t="str">
        <f>IF($E70="","",IFERROR(VLOOKUP($E70,tbFuncionarios[[Matrícula]:[Status]],5,FALSE),""))</f>
        <v/>
      </c>
      <c r="I70" s="102" t="str">
        <f>IF($E70="","",IFERROR(VLOOKUP($E70,tbFuncionarios[[Matrícula]:[Status]],6,FALSE),""))</f>
        <v/>
      </c>
      <c r="J70" s="98" t="str">
        <f>IF($E70="","",IFERROR(INDEX(tbFuncionarios[],MATCH($E70,tbFuncionarios[Matrícula],0),2),""))</f>
        <v/>
      </c>
      <c r="K70" s="102" t="str">
        <f>IF($E70="","",IFERROR(VLOOKUP($E70,tbFuncionarios[[Matrícula]:[Status]],7,FALSE),""))</f>
        <v/>
      </c>
      <c r="L70" s="99"/>
      <c r="M70" s="99"/>
      <c r="N70" s="100" t="str">
        <f t="shared" si="0"/>
        <v/>
      </c>
      <c r="O70" s="101"/>
    </row>
    <row r="71" spans="2:15" x14ac:dyDescent="0.25">
      <c r="B71" s="9" t="str">
        <f t="shared" si="1"/>
        <v/>
      </c>
      <c r="C71" s="96">
        <f t="shared" si="2"/>
        <v>65</v>
      </c>
      <c r="D71" s="97"/>
      <c r="F71" s="98" t="str">
        <f>IF($E71="","",IFERROR(VLOOKUP($E71,tbFuncionarios[[Matrícula]:[Status]],2,FALSE),""))</f>
        <v/>
      </c>
      <c r="G71" s="102" t="str">
        <f>IF($E71="","",IFERROR(VLOOKUP($E71,tbFuncionarios[[Matrícula]:[Status]],4,FALSE),""))</f>
        <v/>
      </c>
      <c r="H71" s="102" t="str">
        <f>IF($E71="","",IFERROR(VLOOKUP($E71,tbFuncionarios[[Matrícula]:[Status]],5,FALSE),""))</f>
        <v/>
      </c>
      <c r="I71" s="102" t="str">
        <f>IF($E71="","",IFERROR(VLOOKUP($E71,tbFuncionarios[[Matrícula]:[Status]],6,FALSE),""))</f>
        <v/>
      </c>
      <c r="J71" s="98" t="str">
        <f>IF($E71="","",IFERROR(INDEX(tbFuncionarios[],MATCH($E71,tbFuncionarios[Matrícula],0),2),""))</f>
        <v/>
      </c>
      <c r="K71" s="102" t="str">
        <f>IF($E71="","",IFERROR(VLOOKUP($E71,tbFuncionarios[[Matrícula]:[Status]],7,FALSE),""))</f>
        <v/>
      </c>
      <c r="L71" s="99"/>
      <c r="M71" s="99"/>
      <c r="N71" s="100" t="str">
        <f t="shared" ref="N71:N134" si="3">IFERROR(IF(E71="","",IF(AND(L71&lt;&gt;"",M71&lt;&gt;""),IF((RIGHT(I71,5)-LEFT(I71,5))&gt;=(M71-L71),(RIGHT(I71,5)-LEFT(I71,5))-(M71-L71),0),IF(AND(L71&lt;&gt;"",M71=""),L71-LEFT(I71,5),IF(AND(L71="",M71=""),IF(RIGHT(I71,5)&gt;LEFT(I71,5),RIGHT(I71,5)-LEFT(I71,5),LEFT(I71,5)-RIGHT(I71,5)),"")))),"")</f>
        <v/>
      </c>
      <c r="O71" s="101"/>
    </row>
    <row r="72" spans="2:15" x14ac:dyDescent="0.25">
      <c r="B72" s="9" t="str">
        <f t="shared" si="1"/>
        <v/>
      </c>
      <c r="C72" s="96">
        <f t="shared" si="2"/>
        <v>66</v>
      </c>
      <c r="D72" s="97"/>
      <c r="F72" s="98" t="str">
        <f>IF($E72="","",IFERROR(VLOOKUP($E72,tbFuncionarios[[Matrícula]:[Status]],2,FALSE),""))</f>
        <v/>
      </c>
      <c r="G72" s="102" t="str">
        <f>IF($E72="","",IFERROR(VLOOKUP($E72,tbFuncionarios[[Matrícula]:[Status]],4,FALSE),""))</f>
        <v/>
      </c>
      <c r="H72" s="102" t="str">
        <f>IF($E72="","",IFERROR(VLOOKUP($E72,tbFuncionarios[[Matrícula]:[Status]],5,FALSE),""))</f>
        <v/>
      </c>
      <c r="I72" s="102" t="str">
        <f>IF($E72="","",IFERROR(VLOOKUP($E72,tbFuncionarios[[Matrícula]:[Status]],6,FALSE),""))</f>
        <v/>
      </c>
      <c r="J72" s="98" t="str">
        <f>IF($E72="","",IFERROR(INDEX(tbFuncionarios[],MATCH($E72,tbFuncionarios[Matrícula],0),2),""))</f>
        <v/>
      </c>
      <c r="K72" s="102" t="str">
        <f>IF($E72="","",IFERROR(VLOOKUP($E72,tbFuncionarios[[Matrícula]:[Status]],7,FALSE),""))</f>
        <v/>
      </c>
      <c r="L72" s="99"/>
      <c r="M72" s="99"/>
      <c r="N72" s="100" t="str">
        <f t="shared" si="3"/>
        <v/>
      </c>
      <c r="O72" s="101"/>
    </row>
    <row r="73" spans="2:15" x14ac:dyDescent="0.25">
      <c r="B73" s="9" t="str">
        <f t="shared" si="1"/>
        <v/>
      </c>
      <c r="C73" s="96">
        <f t="shared" si="2"/>
        <v>67</v>
      </c>
      <c r="D73" s="97"/>
      <c r="F73" s="98" t="str">
        <f>IF($E73="","",IFERROR(VLOOKUP($E73,tbFuncionarios[[Matrícula]:[Status]],2,FALSE),""))</f>
        <v/>
      </c>
      <c r="G73" s="102" t="str">
        <f>IF($E73="","",IFERROR(VLOOKUP($E73,tbFuncionarios[[Matrícula]:[Status]],4,FALSE),""))</f>
        <v/>
      </c>
      <c r="H73" s="102" t="str">
        <f>IF($E73="","",IFERROR(VLOOKUP($E73,tbFuncionarios[[Matrícula]:[Status]],5,FALSE),""))</f>
        <v/>
      </c>
      <c r="I73" s="102" t="str">
        <f>IF($E73="","",IFERROR(VLOOKUP($E73,tbFuncionarios[[Matrícula]:[Status]],6,FALSE),""))</f>
        <v/>
      </c>
      <c r="J73" s="98" t="str">
        <f>IF($E73="","",IFERROR(INDEX(tbFuncionarios[],MATCH($E73,tbFuncionarios[Matrícula],0),2),""))</f>
        <v/>
      </c>
      <c r="K73" s="102" t="str">
        <f>IF($E73="","",IFERROR(VLOOKUP($E73,tbFuncionarios[[Matrícula]:[Status]],7,FALSE),""))</f>
        <v/>
      </c>
      <c r="L73" s="99"/>
      <c r="M73" s="99"/>
      <c r="N73" s="100" t="str">
        <f t="shared" si="3"/>
        <v/>
      </c>
      <c r="O73" s="101"/>
    </row>
    <row r="74" spans="2:15" x14ac:dyDescent="0.25">
      <c r="B74" s="9" t="str">
        <f t="shared" ref="B74:B137" si="4">IF(AND(D74&lt;&gt;"",E74&lt;&gt;""),TEXT(D74,"DD/MM/AAAA")&amp;F74&amp;I74,"")</f>
        <v/>
      </c>
      <c r="C74" s="96">
        <f t="shared" ref="C74:C137" si="5">IFERROR(C73+1,1)</f>
        <v>68</v>
      </c>
      <c r="D74" s="97"/>
      <c r="F74" s="98" t="str">
        <f>IF($E74="","",IFERROR(VLOOKUP($E74,tbFuncionarios[[Matrícula]:[Status]],2,FALSE),""))</f>
        <v/>
      </c>
      <c r="G74" s="102" t="str">
        <f>IF($E74="","",IFERROR(VLOOKUP($E74,tbFuncionarios[[Matrícula]:[Status]],4,FALSE),""))</f>
        <v/>
      </c>
      <c r="H74" s="102" t="str">
        <f>IF($E74="","",IFERROR(VLOOKUP($E74,tbFuncionarios[[Matrícula]:[Status]],5,FALSE),""))</f>
        <v/>
      </c>
      <c r="I74" s="102" t="str">
        <f>IF($E74="","",IFERROR(VLOOKUP($E74,tbFuncionarios[[Matrícula]:[Status]],6,FALSE),""))</f>
        <v/>
      </c>
      <c r="J74" s="98" t="str">
        <f>IF($E74="","",IFERROR(INDEX(tbFuncionarios[],MATCH($E74,tbFuncionarios[Matrícula],0),2),""))</f>
        <v/>
      </c>
      <c r="K74" s="102" t="str">
        <f>IF($E74="","",IFERROR(VLOOKUP($E74,tbFuncionarios[[Matrícula]:[Status]],7,FALSE),""))</f>
        <v/>
      </c>
      <c r="L74" s="99"/>
      <c r="M74" s="99"/>
      <c r="N74" s="100" t="str">
        <f t="shared" si="3"/>
        <v/>
      </c>
      <c r="O74" s="101"/>
    </row>
    <row r="75" spans="2:15" x14ac:dyDescent="0.25">
      <c r="B75" s="9" t="str">
        <f t="shared" si="4"/>
        <v/>
      </c>
      <c r="C75" s="96">
        <f t="shared" si="5"/>
        <v>69</v>
      </c>
      <c r="D75" s="97"/>
      <c r="F75" s="98" t="str">
        <f>IF($E75="","",IFERROR(VLOOKUP($E75,tbFuncionarios[[Matrícula]:[Status]],2,FALSE),""))</f>
        <v/>
      </c>
      <c r="G75" s="102" t="str">
        <f>IF($E75="","",IFERROR(VLOOKUP($E75,tbFuncionarios[[Matrícula]:[Status]],4,FALSE),""))</f>
        <v/>
      </c>
      <c r="H75" s="102" t="str">
        <f>IF($E75="","",IFERROR(VLOOKUP($E75,tbFuncionarios[[Matrícula]:[Status]],5,FALSE),""))</f>
        <v/>
      </c>
      <c r="I75" s="102" t="str">
        <f>IF($E75="","",IFERROR(VLOOKUP($E75,tbFuncionarios[[Matrícula]:[Status]],6,FALSE),""))</f>
        <v/>
      </c>
      <c r="J75" s="98" t="str">
        <f>IF($E75="","",IFERROR(INDEX(tbFuncionarios[],MATCH($E75,tbFuncionarios[Matrícula],0),2),""))</f>
        <v/>
      </c>
      <c r="K75" s="102" t="str">
        <f>IF($E75="","",IFERROR(VLOOKUP($E75,tbFuncionarios[[Matrícula]:[Status]],7,FALSE),""))</f>
        <v/>
      </c>
      <c r="L75" s="99"/>
      <c r="M75" s="99"/>
      <c r="N75" s="100" t="str">
        <f t="shared" si="3"/>
        <v/>
      </c>
      <c r="O75" s="101"/>
    </row>
    <row r="76" spans="2:15" x14ac:dyDescent="0.25">
      <c r="B76" s="9" t="str">
        <f t="shared" si="4"/>
        <v/>
      </c>
      <c r="C76" s="96">
        <f t="shared" si="5"/>
        <v>70</v>
      </c>
      <c r="D76" s="97"/>
      <c r="F76" s="98" t="str">
        <f>IF($E76="","",IFERROR(VLOOKUP($E76,tbFuncionarios[[Matrícula]:[Status]],2,FALSE),""))</f>
        <v/>
      </c>
      <c r="G76" s="102" t="str">
        <f>IF($E76="","",IFERROR(VLOOKUP($E76,tbFuncionarios[[Matrícula]:[Status]],4,FALSE),""))</f>
        <v/>
      </c>
      <c r="H76" s="102" t="str">
        <f>IF($E76="","",IFERROR(VLOOKUP($E76,tbFuncionarios[[Matrícula]:[Status]],5,FALSE),""))</f>
        <v/>
      </c>
      <c r="I76" s="102" t="str">
        <f>IF($E76="","",IFERROR(VLOOKUP($E76,tbFuncionarios[[Matrícula]:[Status]],6,FALSE),""))</f>
        <v/>
      </c>
      <c r="J76" s="98" t="str">
        <f>IF($E76="","",IFERROR(INDEX(tbFuncionarios[],MATCH($E76,tbFuncionarios[Matrícula],0),2),""))</f>
        <v/>
      </c>
      <c r="K76" s="102" t="str">
        <f>IF($E76="","",IFERROR(VLOOKUP($E76,tbFuncionarios[[Matrícula]:[Status]],7,FALSE),""))</f>
        <v/>
      </c>
      <c r="L76" s="99"/>
      <c r="M76" s="99"/>
      <c r="N76" s="100" t="str">
        <f t="shared" si="3"/>
        <v/>
      </c>
      <c r="O76" s="101"/>
    </row>
    <row r="77" spans="2:15" x14ac:dyDescent="0.25">
      <c r="B77" s="9" t="str">
        <f t="shared" si="4"/>
        <v/>
      </c>
      <c r="C77" s="96">
        <f t="shared" si="5"/>
        <v>71</v>
      </c>
      <c r="D77" s="97"/>
      <c r="F77" s="98" t="str">
        <f>IF($E77="","",IFERROR(VLOOKUP($E77,tbFuncionarios[[Matrícula]:[Status]],2,FALSE),""))</f>
        <v/>
      </c>
      <c r="G77" s="102" t="str">
        <f>IF($E77="","",IFERROR(VLOOKUP($E77,tbFuncionarios[[Matrícula]:[Status]],4,FALSE),""))</f>
        <v/>
      </c>
      <c r="H77" s="102" t="str">
        <f>IF($E77="","",IFERROR(VLOOKUP($E77,tbFuncionarios[[Matrícula]:[Status]],5,FALSE),""))</f>
        <v/>
      </c>
      <c r="I77" s="102" t="str">
        <f>IF($E77="","",IFERROR(VLOOKUP($E77,tbFuncionarios[[Matrícula]:[Status]],6,FALSE),""))</f>
        <v/>
      </c>
      <c r="J77" s="98" t="str">
        <f>IF($E77="","",IFERROR(INDEX(tbFuncionarios[],MATCH($E77,tbFuncionarios[Matrícula],0),2),""))</f>
        <v/>
      </c>
      <c r="K77" s="102" t="str">
        <f>IF($E77="","",IFERROR(VLOOKUP($E77,tbFuncionarios[[Matrícula]:[Status]],7,FALSE),""))</f>
        <v/>
      </c>
      <c r="L77" s="99"/>
      <c r="M77" s="99"/>
      <c r="N77" s="100" t="str">
        <f t="shared" si="3"/>
        <v/>
      </c>
      <c r="O77" s="101"/>
    </row>
    <row r="78" spans="2:15" x14ac:dyDescent="0.25">
      <c r="B78" s="9" t="str">
        <f t="shared" si="4"/>
        <v/>
      </c>
      <c r="C78" s="96">
        <f t="shared" si="5"/>
        <v>72</v>
      </c>
      <c r="D78" s="97"/>
      <c r="F78" s="98" t="str">
        <f>IF($E78="","",IFERROR(VLOOKUP($E78,tbFuncionarios[[Matrícula]:[Status]],2,FALSE),""))</f>
        <v/>
      </c>
      <c r="G78" s="102" t="str">
        <f>IF($E78="","",IFERROR(VLOOKUP($E78,tbFuncionarios[[Matrícula]:[Status]],4,FALSE),""))</f>
        <v/>
      </c>
      <c r="H78" s="102" t="str">
        <f>IF($E78="","",IFERROR(VLOOKUP($E78,tbFuncionarios[[Matrícula]:[Status]],5,FALSE),""))</f>
        <v/>
      </c>
      <c r="I78" s="102" t="str">
        <f>IF($E78="","",IFERROR(VLOOKUP($E78,tbFuncionarios[[Matrícula]:[Status]],6,FALSE),""))</f>
        <v/>
      </c>
      <c r="J78" s="98" t="str">
        <f>IF($E78="","",IFERROR(INDEX(tbFuncionarios[],MATCH($E78,tbFuncionarios[Matrícula],0),2),""))</f>
        <v/>
      </c>
      <c r="K78" s="102" t="str">
        <f>IF($E78="","",IFERROR(VLOOKUP($E78,tbFuncionarios[[Matrícula]:[Status]],7,FALSE),""))</f>
        <v/>
      </c>
      <c r="L78" s="99"/>
      <c r="M78" s="99"/>
      <c r="N78" s="100" t="str">
        <f t="shared" si="3"/>
        <v/>
      </c>
      <c r="O78" s="101"/>
    </row>
    <row r="79" spans="2:15" x14ac:dyDescent="0.25">
      <c r="B79" s="9" t="str">
        <f t="shared" si="4"/>
        <v/>
      </c>
      <c r="C79" s="96">
        <f t="shared" si="5"/>
        <v>73</v>
      </c>
      <c r="D79" s="97"/>
      <c r="F79" s="98" t="str">
        <f>IF($E79="","",IFERROR(VLOOKUP($E79,tbFuncionarios[[Matrícula]:[Status]],2,FALSE),""))</f>
        <v/>
      </c>
      <c r="G79" s="102" t="str">
        <f>IF($E79="","",IFERROR(VLOOKUP($E79,tbFuncionarios[[Matrícula]:[Status]],4,FALSE),""))</f>
        <v/>
      </c>
      <c r="H79" s="102" t="str">
        <f>IF($E79="","",IFERROR(VLOOKUP($E79,tbFuncionarios[[Matrícula]:[Status]],5,FALSE),""))</f>
        <v/>
      </c>
      <c r="I79" s="102" t="str">
        <f>IF($E79="","",IFERROR(VLOOKUP($E79,tbFuncionarios[[Matrícula]:[Status]],6,FALSE),""))</f>
        <v/>
      </c>
      <c r="J79" s="98" t="str">
        <f>IF($E79="","",IFERROR(INDEX(tbFuncionarios[],MATCH($E79,tbFuncionarios[Matrícula],0),2),""))</f>
        <v/>
      </c>
      <c r="K79" s="102" t="str">
        <f>IF($E79="","",IFERROR(VLOOKUP($E79,tbFuncionarios[[Matrícula]:[Status]],7,FALSE),""))</f>
        <v/>
      </c>
      <c r="L79" s="99"/>
      <c r="M79" s="99"/>
      <c r="N79" s="100" t="str">
        <f t="shared" si="3"/>
        <v/>
      </c>
      <c r="O79" s="101"/>
    </row>
    <row r="80" spans="2:15" x14ac:dyDescent="0.25">
      <c r="B80" s="9" t="str">
        <f t="shared" si="4"/>
        <v/>
      </c>
      <c r="C80" s="96">
        <f t="shared" si="5"/>
        <v>74</v>
      </c>
      <c r="D80" s="97"/>
      <c r="F80" s="98" t="str">
        <f>IF($E80="","",IFERROR(VLOOKUP($E80,tbFuncionarios[[Matrícula]:[Status]],2,FALSE),""))</f>
        <v/>
      </c>
      <c r="G80" s="102" t="str">
        <f>IF($E80="","",IFERROR(VLOOKUP($E80,tbFuncionarios[[Matrícula]:[Status]],4,FALSE),""))</f>
        <v/>
      </c>
      <c r="H80" s="102" t="str">
        <f>IF($E80="","",IFERROR(VLOOKUP($E80,tbFuncionarios[[Matrícula]:[Status]],5,FALSE),""))</f>
        <v/>
      </c>
      <c r="I80" s="102" t="str">
        <f>IF($E80="","",IFERROR(VLOOKUP($E80,tbFuncionarios[[Matrícula]:[Status]],6,FALSE),""))</f>
        <v/>
      </c>
      <c r="J80" s="98" t="str">
        <f>IF($E80="","",IFERROR(INDEX(tbFuncionarios[],MATCH($E80,tbFuncionarios[Matrícula],0),2),""))</f>
        <v/>
      </c>
      <c r="K80" s="102" t="str">
        <f>IF($E80="","",IFERROR(VLOOKUP($E80,tbFuncionarios[[Matrícula]:[Status]],7,FALSE),""))</f>
        <v/>
      </c>
      <c r="L80" s="99"/>
      <c r="M80" s="99"/>
      <c r="N80" s="100" t="str">
        <f t="shared" si="3"/>
        <v/>
      </c>
      <c r="O80" s="101"/>
    </row>
    <row r="81" spans="2:15" x14ac:dyDescent="0.25">
      <c r="B81" s="9" t="str">
        <f t="shared" si="4"/>
        <v/>
      </c>
      <c r="C81" s="96">
        <f t="shared" si="5"/>
        <v>75</v>
      </c>
      <c r="D81" s="97"/>
      <c r="F81" s="98" t="str">
        <f>IF($E81="","",IFERROR(VLOOKUP($E81,tbFuncionarios[[Matrícula]:[Status]],2,FALSE),""))</f>
        <v/>
      </c>
      <c r="G81" s="102" t="str">
        <f>IF($E81="","",IFERROR(VLOOKUP($E81,tbFuncionarios[[Matrícula]:[Status]],4,FALSE),""))</f>
        <v/>
      </c>
      <c r="H81" s="102" t="str">
        <f>IF($E81="","",IFERROR(VLOOKUP($E81,tbFuncionarios[[Matrícula]:[Status]],5,FALSE),""))</f>
        <v/>
      </c>
      <c r="I81" s="102" t="str">
        <f>IF($E81="","",IFERROR(VLOOKUP($E81,tbFuncionarios[[Matrícula]:[Status]],6,FALSE),""))</f>
        <v/>
      </c>
      <c r="J81" s="98" t="str">
        <f>IF($E81="","",IFERROR(INDEX(tbFuncionarios[],MATCH($E81,tbFuncionarios[Matrícula],0),2),""))</f>
        <v/>
      </c>
      <c r="K81" s="102" t="str">
        <f>IF($E81="","",IFERROR(VLOOKUP($E81,tbFuncionarios[[Matrícula]:[Status]],7,FALSE),""))</f>
        <v/>
      </c>
      <c r="L81" s="99"/>
      <c r="M81" s="99"/>
      <c r="N81" s="100" t="str">
        <f t="shared" si="3"/>
        <v/>
      </c>
      <c r="O81" s="101"/>
    </row>
    <row r="82" spans="2:15" x14ac:dyDescent="0.25">
      <c r="B82" s="9" t="str">
        <f t="shared" si="4"/>
        <v/>
      </c>
      <c r="C82" s="96">
        <f t="shared" si="5"/>
        <v>76</v>
      </c>
      <c r="D82" s="97"/>
      <c r="F82" s="98" t="str">
        <f>IF($E82="","",IFERROR(VLOOKUP($E82,tbFuncionarios[[Matrícula]:[Status]],2,FALSE),""))</f>
        <v/>
      </c>
      <c r="G82" s="102" t="str">
        <f>IF($E82="","",IFERROR(VLOOKUP($E82,tbFuncionarios[[Matrícula]:[Status]],4,FALSE),""))</f>
        <v/>
      </c>
      <c r="H82" s="102" t="str">
        <f>IF($E82="","",IFERROR(VLOOKUP($E82,tbFuncionarios[[Matrícula]:[Status]],5,FALSE),""))</f>
        <v/>
      </c>
      <c r="I82" s="102" t="str">
        <f>IF($E82="","",IFERROR(VLOOKUP($E82,tbFuncionarios[[Matrícula]:[Status]],6,FALSE),""))</f>
        <v/>
      </c>
      <c r="J82" s="98" t="str">
        <f>IF($E82="","",IFERROR(INDEX(tbFuncionarios[],MATCH($E82,tbFuncionarios[Matrícula],0),2),""))</f>
        <v/>
      </c>
      <c r="K82" s="102" t="str">
        <f>IF($E82="","",IFERROR(VLOOKUP($E82,tbFuncionarios[[Matrícula]:[Status]],7,FALSE),""))</f>
        <v/>
      </c>
      <c r="L82" s="99"/>
      <c r="M82" s="99"/>
      <c r="N82" s="100" t="str">
        <f t="shared" si="3"/>
        <v/>
      </c>
      <c r="O82" s="101"/>
    </row>
    <row r="83" spans="2:15" x14ac:dyDescent="0.25">
      <c r="B83" s="9" t="str">
        <f t="shared" si="4"/>
        <v/>
      </c>
      <c r="C83" s="96">
        <f t="shared" si="5"/>
        <v>77</v>
      </c>
      <c r="D83" s="97"/>
      <c r="F83" s="98" t="str">
        <f>IF($E83="","",IFERROR(VLOOKUP($E83,tbFuncionarios[[Matrícula]:[Status]],2,FALSE),""))</f>
        <v/>
      </c>
      <c r="G83" s="102" t="str">
        <f>IF($E83="","",IFERROR(VLOOKUP($E83,tbFuncionarios[[Matrícula]:[Status]],4,FALSE),""))</f>
        <v/>
      </c>
      <c r="H83" s="102" t="str">
        <f>IF($E83="","",IFERROR(VLOOKUP($E83,tbFuncionarios[[Matrícula]:[Status]],5,FALSE),""))</f>
        <v/>
      </c>
      <c r="I83" s="102" t="str">
        <f>IF($E83="","",IFERROR(VLOOKUP($E83,tbFuncionarios[[Matrícula]:[Status]],6,FALSE),""))</f>
        <v/>
      </c>
      <c r="J83" s="98" t="str">
        <f>IF($E83="","",IFERROR(INDEX(tbFuncionarios[],MATCH($E83,tbFuncionarios[Matrícula],0),2),""))</f>
        <v/>
      </c>
      <c r="K83" s="102" t="str">
        <f>IF($E83="","",IFERROR(VLOOKUP($E83,tbFuncionarios[[Matrícula]:[Status]],7,FALSE),""))</f>
        <v/>
      </c>
      <c r="L83" s="99"/>
      <c r="M83" s="99"/>
      <c r="N83" s="100" t="str">
        <f t="shared" si="3"/>
        <v/>
      </c>
      <c r="O83" s="101"/>
    </row>
    <row r="84" spans="2:15" x14ac:dyDescent="0.25">
      <c r="B84" s="9" t="str">
        <f t="shared" si="4"/>
        <v/>
      </c>
      <c r="C84" s="96">
        <f t="shared" si="5"/>
        <v>78</v>
      </c>
      <c r="D84" s="97"/>
      <c r="F84" s="98" t="str">
        <f>IF($E84="","",IFERROR(VLOOKUP($E84,tbFuncionarios[[Matrícula]:[Status]],2,FALSE),""))</f>
        <v/>
      </c>
      <c r="G84" s="102" t="str">
        <f>IF($E84="","",IFERROR(VLOOKUP($E84,tbFuncionarios[[Matrícula]:[Status]],4,FALSE),""))</f>
        <v/>
      </c>
      <c r="H84" s="102" t="str">
        <f>IF($E84="","",IFERROR(VLOOKUP($E84,tbFuncionarios[[Matrícula]:[Status]],5,FALSE),""))</f>
        <v/>
      </c>
      <c r="I84" s="102" t="str">
        <f>IF($E84="","",IFERROR(VLOOKUP($E84,tbFuncionarios[[Matrícula]:[Status]],6,FALSE),""))</f>
        <v/>
      </c>
      <c r="J84" s="98" t="str">
        <f>IF($E84="","",IFERROR(INDEX(tbFuncionarios[],MATCH($E84,tbFuncionarios[Matrícula],0),2),""))</f>
        <v/>
      </c>
      <c r="K84" s="102" t="str">
        <f>IF($E84="","",IFERROR(VLOOKUP($E84,tbFuncionarios[[Matrícula]:[Status]],7,FALSE),""))</f>
        <v/>
      </c>
      <c r="L84" s="99"/>
      <c r="M84" s="99"/>
      <c r="N84" s="100" t="str">
        <f t="shared" si="3"/>
        <v/>
      </c>
      <c r="O84" s="101"/>
    </row>
    <row r="85" spans="2:15" x14ac:dyDescent="0.25">
      <c r="B85" s="9" t="str">
        <f t="shared" si="4"/>
        <v/>
      </c>
      <c r="C85" s="96">
        <f t="shared" si="5"/>
        <v>79</v>
      </c>
      <c r="D85" s="97"/>
      <c r="F85" s="98" t="str">
        <f>IF($E85="","",IFERROR(VLOOKUP($E85,tbFuncionarios[[Matrícula]:[Status]],2,FALSE),""))</f>
        <v/>
      </c>
      <c r="G85" s="102" t="str">
        <f>IF($E85="","",IFERROR(VLOOKUP($E85,tbFuncionarios[[Matrícula]:[Status]],4,FALSE),""))</f>
        <v/>
      </c>
      <c r="H85" s="102" t="str">
        <f>IF($E85="","",IFERROR(VLOOKUP($E85,tbFuncionarios[[Matrícula]:[Status]],5,FALSE),""))</f>
        <v/>
      </c>
      <c r="I85" s="102" t="str">
        <f>IF($E85="","",IFERROR(VLOOKUP($E85,tbFuncionarios[[Matrícula]:[Status]],6,FALSE),""))</f>
        <v/>
      </c>
      <c r="J85" s="98" t="str">
        <f>IF($E85="","",IFERROR(INDEX(tbFuncionarios[],MATCH($E85,tbFuncionarios[Matrícula],0),2),""))</f>
        <v/>
      </c>
      <c r="K85" s="102" t="str">
        <f>IF($E85="","",IFERROR(VLOOKUP($E85,tbFuncionarios[[Matrícula]:[Status]],7,FALSE),""))</f>
        <v/>
      </c>
      <c r="L85" s="99"/>
      <c r="M85" s="99"/>
      <c r="N85" s="100" t="str">
        <f t="shared" si="3"/>
        <v/>
      </c>
      <c r="O85" s="101"/>
    </row>
    <row r="86" spans="2:15" x14ac:dyDescent="0.25">
      <c r="B86" s="9" t="str">
        <f t="shared" si="4"/>
        <v/>
      </c>
      <c r="C86" s="96">
        <f t="shared" si="5"/>
        <v>80</v>
      </c>
      <c r="D86" s="97"/>
      <c r="F86" s="98" t="str">
        <f>IF($E86="","",IFERROR(VLOOKUP($E86,tbFuncionarios[[Matrícula]:[Status]],2,FALSE),""))</f>
        <v/>
      </c>
      <c r="G86" s="102" t="str">
        <f>IF($E86="","",IFERROR(VLOOKUP($E86,tbFuncionarios[[Matrícula]:[Status]],4,FALSE),""))</f>
        <v/>
      </c>
      <c r="H86" s="102" t="str">
        <f>IF($E86="","",IFERROR(VLOOKUP($E86,tbFuncionarios[[Matrícula]:[Status]],5,FALSE),""))</f>
        <v/>
      </c>
      <c r="I86" s="102" t="str">
        <f>IF($E86="","",IFERROR(VLOOKUP($E86,tbFuncionarios[[Matrícula]:[Status]],6,FALSE),""))</f>
        <v/>
      </c>
      <c r="J86" s="98" t="str">
        <f>IF($E86="","",IFERROR(INDEX(tbFuncionarios[],MATCH($E86,tbFuncionarios[Matrícula],0),2),""))</f>
        <v/>
      </c>
      <c r="K86" s="102" t="str">
        <f>IF($E86="","",IFERROR(VLOOKUP($E86,tbFuncionarios[[Matrícula]:[Status]],7,FALSE),""))</f>
        <v/>
      </c>
      <c r="L86" s="99"/>
      <c r="M86" s="99"/>
      <c r="N86" s="100" t="str">
        <f t="shared" si="3"/>
        <v/>
      </c>
      <c r="O86" s="101"/>
    </row>
    <row r="87" spans="2:15" x14ac:dyDescent="0.25">
      <c r="B87" s="9" t="str">
        <f t="shared" si="4"/>
        <v/>
      </c>
      <c r="C87" s="96">
        <f t="shared" si="5"/>
        <v>81</v>
      </c>
      <c r="D87" s="97"/>
      <c r="F87" s="98" t="str">
        <f>IF($E87="","",IFERROR(VLOOKUP($E87,tbFuncionarios[[Matrícula]:[Status]],2,FALSE),""))</f>
        <v/>
      </c>
      <c r="G87" s="102" t="str">
        <f>IF($E87="","",IFERROR(VLOOKUP($E87,tbFuncionarios[[Matrícula]:[Status]],4,FALSE),""))</f>
        <v/>
      </c>
      <c r="H87" s="102" t="str">
        <f>IF($E87="","",IFERROR(VLOOKUP($E87,tbFuncionarios[[Matrícula]:[Status]],5,FALSE),""))</f>
        <v/>
      </c>
      <c r="I87" s="102" t="str">
        <f>IF($E87="","",IFERROR(VLOOKUP($E87,tbFuncionarios[[Matrícula]:[Status]],6,FALSE),""))</f>
        <v/>
      </c>
      <c r="J87" s="98" t="str">
        <f>IF($E87="","",IFERROR(INDEX(tbFuncionarios[],MATCH($E87,tbFuncionarios[Matrícula],0),2),""))</f>
        <v/>
      </c>
      <c r="K87" s="102" t="str">
        <f>IF($E87="","",IFERROR(VLOOKUP($E87,tbFuncionarios[[Matrícula]:[Status]],7,FALSE),""))</f>
        <v/>
      </c>
      <c r="L87" s="99"/>
      <c r="M87" s="99"/>
      <c r="N87" s="100" t="str">
        <f t="shared" si="3"/>
        <v/>
      </c>
      <c r="O87" s="101"/>
    </row>
    <row r="88" spans="2:15" x14ac:dyDescent="0.25">
      <c r="B88" s="9" t="str">
        <f t="shared" si="4"/>
        <v/>
      </c>
      <c r="C88" s="96">
        <f t="shared" si="5"/>
        <v>82</v>
      </c>
      <c r="D88" s="97"/>
      <c r="F88" s="98" t="str">
        <f>IF($E88="","",IFERROR(VLOOKUP($E88,tbFuncionarios[[Matrícula]:[Status]],2,FALSE),""))</f>
        <v/>
      </c>
      <c r="G88" s="102" t="str">
        <f>IF($E88="","",IFERROR(VLOOKUP($E88,tbFuncionarios[[Matrícula]:[Status]],4,FALSE),""))</f>
        <v/>
      </c>
      <c r="H88" s="102" t="str">
        <f>IF($E88="","",IFERROR(VLOOKUP($E88,tbFuncionarios[[Matrícula]:[Status]],5,FALSE),""))</f>
        <v/>
      </c>
      <c r="I88" s="102" t="str">
        <f>IF($E88="","",IFERROR(VLOOKUP($E88,tbFuncionarios[[Matrícula]:[Status]],6,FALSE),""))</f>
        <v/>
      </c>
      <c r="J88" s="98" t="str">
        <f>IF($E88="","",IFERROR(INDEX(tbFuncionarios[],MATCH($E88,tbFuncionarios[Matrícula],0),2),""))</f>
        <v/>
      </c>
      <c r="K88" s="102" t="str">
        <f>IF($E88="","",IFERROR(VLOOKUP($E88,tbFuncionarios[[Matrícula]:[Status]],7,FALSE),""))</f>
        <v/>
      </c>
      <c r="L88" s="99"/>
      <c r="M88" s="99"/>
      <c r="N88" s="100" t="str">
        <f t="shared" si="3"/>
        <v/>
      </c>
      <c r="O88" s="101"/>
    </row>
    <row r="89" spans="2:15" x14ac:dyDescent="0.25">
      <c r="B89" s="9" t="str">
        <f t="shared" si="4"/>
        <v/>
      </c>
      <c r="C89" s="96">
        <f t="shared" si="5"/>
        <v>83</v>
      </c>
      <c r="D89" s="97"/>
      <c r="F89" s="98" t="str">
        <f>IF($E89="","",IFERROR(VLOOKUP($E89,tbFuncionarios[[Matrícula]:[Status]],2,FALSE),""))</f>
        <v/>
      </c>
      <c r="G89" s="102" t="str">
        <f>IF($E89="","",IFERROR(VLOOKUP($E89,tbFuncionarios[[Matrícula]:[Status]],4,FALSE),""))</f>
        <v/>
      </c>
      <c r="H89" s="102" t="str">
        <f>IF($E89="","",IFERROR(VLOOKUP($E89,tbFuncionarios[[Matrícula]:[Status]],5,FALSE),""))</f>
        <v/>
      </c>
      <c r="I89" s="102" t="str">
        <f>IF($E89="","",IFERROR(VLOOKUP($E89,tbFuncionarios[[Matrícula]:[Status]],6,FALSE),""))</f>
        <v/>
      </c>
      <c r="J89" s="98" t="str">
        <f>IF($E89="","",IFERROR(INDEX(tbFuncionarios[],MATCH($E89,tbFuncionarios[Matrícula],0),2),""))</f>
        <v/>
      </c>
      <c r="K89" s="102" t="str">
        <f>IF($E89="","",IFERROR(VLOOKUP($E89,tbFuncionarios[[Matrícula]:[Status]],7,FALSE),""))</f>
        <v/>
      </c>
      <c r="L89" s="99"/>
      <c r="M89" s="99"/>
      <c r="N89" s="100" t="str">
        <f t="shared" si="3"/>
        <v/>
      </c>
      <c r="O89" s="101"/>
    </row>
    <row r="90" spans="2:15" x14ac:dyDescent="0.25">
      <c r="B90" s="9" t="str">
        <f t="shared" si="4"/>
        <v/>
      </c>
      <c r="C90" s="96">
        <f t="shared" si="5"/>
        <v>84</v>
      </c>
      <c r="D90" s="97"/>
      <c r="F90" s="98" t="str">
        <f>IF($E90="","",IFERROR(VLOOKUP($E90,tbFuncionarios[[Matrícula]:[Status]],2,FALSE),""))</f>
        <v/>
      </c>
      <c r="G90" s="102" t="str">
        <f>IF($E90="","",IFERROR(VLOOKUP($E90,tbFuncionarios[[Matrícula]:[Status]],4,FALSE),""))</f>
        <v/>
      </c>
      <c r="H90" s="102" t="str">
        <f>IF($E90="","",IFERROR(VLOOKUP($E90,tbFuncionarios[[Matrícula]:[Status]],5,FALSE),""))</f>
        <v/>
      </c>
      <c r="I90" s="102" t="str">
        <f>IF($E90="","",IFERROR(VLOOKUP($E90,tbFuncionarios[[Matrícula]:[Status]],6,FALSE),""))</f>
        <v/>
      </c>
      <c r="J90" s="98" t="str">
        <f>IF($E90="","",IFERROR(INDEX(tbFuncionarios[],MATCH($E90,tbFuncionarios[Matrícula],0),2),""))</f>
        <v/>
      </c>
      <c r="K90" s="102" t="str">
        <f>IF($E90="","",IFERROR(VLOOKUP($E90,tbFuncionarios[[Matrícula]:[Status]],7,FALSE),""))</f>
        <v/>
      </c>
      <c r="L90" s="99"/>
      <c r="M90" s="99"/>
      <c r="N90" s="100" t="str">
        <f t="shared" si="3"/>
        <v/>
      </c>
      <c r="O90" s="101"/>
    </row>
    <row r="91" spans="2:15" x14ac:dyDescent="0.25">
      <c r="B91" s="9" t="str">
        <f t="shared" si="4"/>
        <v/>
      </c>
      <c r="C91" s="96">
        <f t="shared" si="5"/>
        <v>85</v>
      </c>
      <c r="D91" s="97"/>
      <c r="F91" s="98" t="str">
        <f>IF($E91="","",IFERROR(VLOOKUP($E91,tbFuncionarios[[Matrícula]:[Status]],2,FALSE),""))</f>
        <v/>
      </c>
      <c r="G91" s="102" t="str">
        <f>IF($E91="","",IFERROR(VLOOKUP($E91,tbFuncionarios[[Matrícula]:[Status]],4,FALSE),""))</f>
        <v/>
      </c>
      <c r="H91" s="102" t="str">
        <f>IF($E91="","",IFERROR(VLOOKUP($E91,tbFuncionarios[[Matrícula]:[Status]],5,FALSE),""))</f>
        <v/>
      </c>
      <c r="I91" s="102" t="str">
        <f>IF($E91="","",IFERROR(VLOOKUP($E91,tbFuncionarios[[Matrícula]:[Status]],6,FALSE),""))</f>
        <v/>
      </c>
      <c r="J91" s="98" t="str">
        <f>IF($E91="","",IFERROR(INDEX(tbFuncionarios[],MATCH($E91,tbFuncionarios[Matrícula],0),2),""))</f>
        <v/>
      </c>
      <c r="K91" s="102" t="str">
        <f>IF($E91="","",IFERROR(VLOOKUP($E91,tbFuncionarios[[Matrícula]:[Status]],7,FALSE),""))</f>
        <v/>
      </c>
      <c r="L91" s="99"/>
      <c r="M91" s="99"/>
      <c r="N91" s="100" t="str">
        <f t="shared" si="3"/>
        <v/>
      </c>
      <c r="O91" s="101"/>
    </row>
    <row r="92" spans="2:15" x14ac:dyDescent="0.25">
      <c r="B92" s="9" t="str">
        <f t="shared" si="4"/>
        <v/>
      </c>
      <c r="C92" s="96">
        <f t="shared" si="5"/>
        <v>86</v>
      </c>
      <c r="D92" s="97"/>
      <c r="F92" s="98" t="str">
        <f>IF($E92="","",IFERROR(VLOOKUP($E92,tbFuncionarios[[Matrícula]:[Status]],2,FALSE),""))</f>
        <v/>
      </c>
      <c r="G92" s="102" t="str">
        <f>IF($E92="","",IFERROR(VLOOKUP($E92,tbFuncionarios[[Matrícula]:[Status]],4,FALSE),""))</f>
        <v/>
      </c>
      <c r="H92" s="102" t="str">
        <f>IF($E92="","",IFERROR(VLOOKUP($E92,tbFuncionarios[[Matrícula]:[Status]],5,FALSE),""))</f>
        <v/>
      </c>
      <c r="I92" s="102" t="str">
        <f>IF($E92="","",IFERROR(VLOOKUP($E92,tbFuncionarios[[Matrícula]:[Status]],6,FALSE),""))</f>
        <v/>
      </c>
      <c r="J92" s="98" t="str">
        <f>IF($E92="","",IFERROR(INDEX(tbFuncionarios[],MATCH($E92,tbFuncionarios[Matrícula],0),2),""))</f>
        <v/>
      </c>
      <c r="K92" s="102" t="str">
        <f>IF($E92="","",IFERROR(VLOOKUP($E92,tbFuncionarios[[Matrícula]:[Status]],7,FALSE),""))</f>
        <v/>
      </c>
      <c r="L92" s="99"/>
      <c r="M92" s="99"/>
      <c r="N92" s="100" t="str">
        <f t="shared" si="3"/>
        <v/>
      </c>
      <c r="O92" s="101"/>
    </row>
    <row r="93" spans="2:15" x14ac:dyDescent="0.25">
      <c r="B93" s="9" t="str">
        <f t="shared" si="4"/>
        <v/>
      </c>
      <c r="C93" s="96">
        <f t="shared" si="5"/>
        <v>87</v>
      </c>
      <c r="D93" s="97"/>
      <c r="F93" s="98" t="str">
        <f>IF($E93="","",IFERROR(VLOOKUP($E93,tbFuncionarios[[Matrícula]:[Status]],2,FALSE),""))</f>
        <v/>
      </c>
      <c r="G93" s="102" t="str">
        <f>IF($E93="","",IFERROR(VLOOKUP($E93,tbFuncionarios[[Matrícula]:[Status]],4,FALSE),""))</f>
        <v/>
      </c>
      <c r="H93" s="102" t="str">
        <f>IF($E93="","",IFERROR(VLOOKUP($E93,tbFuncionarios[[Matrícula]:[Status]],5,FALSE),""))</f>
        <v/>
      </c>
      <c r="I93" s="102" t="str">
        <f>IF($E93="","",IFERROR(VLOOKUP($E93,tbFuncionarios[[Matrícula]:[Status]],6,FALSE),""))</f>
        <v/>
      </c>
      <c r="J93" s="98" t="str">
        <f>IF($E93="","",IFERROR(INDEX(tbFuncionarios[],MATCH($E93,tbFuncionarios[Matrícula],0),2),""))</f>
        <v/>
      </c>
      <c r="K93" s="102" t="str">
        <f>IF($E93="","",IFERROR(VLOOKUP($E93,tbFuncionarios[[Matrícula]:[Status]],7,FALSE),""))</f>
        <v/>
      </c>
      <c r="L93" s="99"/>
      <c r="M93" s="99"/>
      <c r="N93" s="100" t="str">
        <f t="shared" si="3"/>
        <v/>
      </c>
      <c r="O93" s="101"/>
    </row>
    <row r="94" spans="2:15" x14ac:dyDescent="0.25">
      <c r="B94" s="9" t="str">
        <f t="shared" si="4"/>
        <v/>
      </c>
      <c r="C94" s="96">
        <f t="shared" si="5"/>
        <v>88</v>
      </c>
      <c r="D94" s="97"/>
      <c r="F94" s="98" t="str">
        <f>IF($E94="","",IFERROR(VLOOKUP($E94,tbFuncionarios[[Matrícula]:[Status]],2,FALSE),""))</f>
        <v/>
      </c>
      <c r="G94" s="102" t="str">
        <f>IF($E94="","",IFERROR(VLOOKUP($E94,tbFuncionarios[[Matrícula]:[Status]],4,FALSE),""))</f>
        <v/>
      </c>
      <c r="H94" s="102" t="str">
        <f>IF($E94="","",IFERROR(VLOOKUP($E94,tbFuncionarios[[Matrícula]:[Status]],5,FALSE),""))</f>
        <v/>
      </c>
      <c r="I94" s="102" t="str">
        <f>IF($E94="","",IFERROR(VLOOKUP($E94,tbFuncionarios[[Matrícula]:[Status]],6,FALSE),""))</f>
        <v/>
      </c>
      <c r="J94" s="98" t="str">
        <f>IF($E94="","",IFERROR(INDEX(tbFuncionarios[],MATCH($E94,tbFuncionarios[Matrícula],0),2),""))</f>
        <v/>
      </c>
      <c r="K94" s="102" t="str">
        <f>IF($E94="","",IFERROR(VLOOKUP($E94,tbFuncionarios[[Matrícula]:[Status]],7,FALSE),""))</f>
        <v/>
      </c>
      <c r="L94" s="99"/>
      <c r="M94" s="99"/>
      <c r="N94" s="100" t="str">
        <f t="shared" si="3"/>
        <v/>
      </c>
      <c r="O94" s="101"/>
    </row>
    <row r="95" spans="2:15" x14ac:dyDescent="0.25">
      <c r="B95" s="9" t="str">
        <f t="shared" si="4"/>
        <v/>
      </c>
      <c r="C95" s="96">
        <f t="shared" si="5"/>
        <v>89</v>
      </c>
      <c r="D95" s="97"/>
      <c r="F95" s="98" t="str">
        <f>IF($E95="","",IFERROR(VLOOKUP($E95,tbFuncionarios[[Matrícula]:[Status]],2,FALSE),""))</f>
        <v/>
      </c>
      <c r="G95" s="102" t="str">
        <f>IF($E95="","",IFERROR(VLOOKUP($E95,tbFuncionarios[[Matrícula]:[Status]],4,FALSE),""))</f>
        <v/>
      </c>
      <c r="H95" s="102" t="str">
        <f>IF($E95="","",IFERROR(VLOOKUP($E95,tbFuncionarios[[Matrícula]:[Status]],5,FALSE),""))</f>
        <v/>
      </c>
      <c r="I95" s="102" t="str">
        <f>IF($E95="","",IFERROR(VLOOKUP($E95,tbFuncionarios[[Matrícula]:[Status]],6,FALSE),""))</f>
        <v/>
      </c>
      <c r="J95" s="98" t="str">
        <f>IF($E95="","",IFERROR(INDEX(tbFuncionarios[],MATCH($E95,tbFuncionarios[Matrícula],0),2),""))</f>
        <v/>
      </c>
      <c r="K95" s="102" t="str">
        <f>IF($E95="","",IFERROR(VLOOKUP($E95,tbFuncionarios[[Matrícula]:[Status]],7,FALSE),""))</f>
        <v/>
      </c>
      <c r="L95" s="99"/>
      <c r="M95" s="99"/>
      <c r="N95" s="100" t="str">
        <f t="shared" si="3"/>
        <v/>
      </c>
      <c r="O95" s="101"/>
    </row>
    <row r="96" spans="2:15" x14ac:dyDescent="0.25">
      <c r="B96" s="9" t="str">
        <f t="shared" si="4"/>
        <v/>
      </c>
      <c r="C96" s="96">
        <f t="shared" si="5"/>
        <v>90</v>
      </c>
      <c r="D96" s="97"/>
      <c r="F96" s="98" t="str">
        <f>IF($E96="","",IFERROR(VLOOKUP($E96,tbFuncionarios[[Matrícula]:[Status]],2,FALSE),""))</f>
        <v/>
      </c>
      <c r="G96" s="102" t="str">
        <f>IF($E96="","",IFERROR(VLOOKUP($E96,tbFuncionarios[[Matrícula]:[Status]],4,FALSE),""))</f>
        <v/>
      </c>
      <c r="H96" s="102" t="str">
        <f>IF($E96="","",IFERROR(VLOOKUP($E96,tbFuncionarios[[Matrícula]:[Status]],5,FALSE),""))</f>
        <v/>
      </c>
      <c r="I96" s="102" t="str">
        <f>IF($E96="","",IFERROR(VLOOKUP($E96,tbFuncionarios[[Matrícula]:[Status]],6,FALSE),""))</f>
        <v/>
      </c>
      <c r="J96" s="98" t="str">
        <f>IF($E96="","",IFERROR(INDEX(tbFuncionarios[],MATCH($E96,tbFuncionarios[Matrícula],0),2),""))</f>
        <v/>
      </c>
      <c r="K96" s="102" t="str">
        <f>IF($E96="","",IFERROR(VLOOKUP($E96,tbFuncionarios[[Matrícula]:[Status]],7,FALSE),""))</f>
        <v/>
      </c>
      <c r="L96" s="99"/>
      <c r="M96" s="99"/>
      <c r="N96" s="100" t="str">
        <f t="shared" si="3"/>
        <v/>
      </c>
      <c r="O96" s="101"/>
    </row>
    <row r="97" spans="2:15" x14ac:dyDescent="0.25">
      <c r="B97" s="9" t="str">
        <f t="shared" si="4"/>
        <v/>
      </c>
      <c r="C97" s="96">
        <f t="shared" si="5"/>
        <v>91</v>
      </c>
      <c r="D97" s="97"/>
      <c r="F97" s="98" t="str">
        <f>IF($E97="","",IFERROR(VLOOKUP($E97,tbFuncionarios[[Matrícula]:[Status]],2,FALSE),""))</f>
        <v/>
      </c>
      <c r="G97" s="102" t="str">
        <f>IF($E97="","",IFERROR(VLOOKUP($E97,tbFuncionarios[[Matrícula]:[Status]],4,FALSE),""))</f>
        <v/>
      </c>
      <c r="H97" s="102" t="str">
        <f>IF($E97="","",IFERROR(VLOOKUP($E97,tbFuncionarios[[Matrícula]:[Status]],5,FALSE),""))</f>
        <v/>
      </c>
      <c r="I97" s="102" t="str">
        <f>IF($E97="","",IFERROR(VLOOKUP($E97,tbFuncionarios[[Matrícula]:[Status]],6,FALSE),""))</f>
        <v/>
      </c>
      <c r="J97" s="98" t="str">
        <f>IF($E97="","",IFERROR(INDEX(tbFuncionarios[],MATCH($E97,tbFuncionarios[Matrícula],0),2),""))</f>
        <v/>
      </c>
      <c r="K97" s="102" t="str">
        <f>IF($E97="","",IFERROR(VLOOKUP($E97,tbFuncionarios[[Matrícula]:[Status]],7,FALSE),""))</f>
        <v/>
      </c>
      <c r="L97" s="99"/>
      <c r="M97" s="99"/>
      <c r="N97" s="100" t="str">
        <f t="shared" si="3"/>
        <v/>
      </c>
      <c r="O97" s="101"/>
    </row>
    <row r="98" spans="2:15" x14ac:dyDescent="0.25">
      <c r="B98" s="9" t="str">
        <f t="shared" si="4"/>
        <v/>
      </c>
      <c r="C98" s="96">
        <f t="shared" si="5"/>
        <v>92</v>
      </c>
      <c r="D98" s="97"/>
      <c r="F98" s="98" t="str">
        <f>IF($E98="","",IFERROR(VLOOKUP($E98,tbFuncionarios[[Matrícula]:[Status]],2,FALSE),""))</f>
        <v/>
      </c>
      <c r="G98" s="102" t="str">
        <f>IF($E98="","",IFERROR(VLOOKUP($E98,tbFuncionarios[[Matrícula]:[Status]],4,FALSE),""))</f>
        <v/>
      </c>
      <c r="H98" s="102" t="str">
        <f>IF($E98="","",IFERROR(VLOOKUP($E98,tbFuncionarios[[Matrícula]:[Status]],5,FALSE),""))</f>
        <v/>
      </c>
      <c r="I98" s="102" t="str">
        <f>IF($E98="","",IFERROR(VLOOKUP($E98,tbFuncionarios[[Matrícula]:[Status]],6,FALSE),""))</f>
        <v/>
      </c>
      <c r="J98" s="98" t="str">
        <f>IF($E98="","",IFERROR(INDEX(tbFuncionarios[],MATCH($E98,tbFuncionarios[Matrícula],0),2),""))</f>
        <v/>
      </c>
      <c r="K98" s="102" t="str">
        <f>IF($E98="","",IFERROR(VLOOKUP($E98,tbFuncionarios[[Matrícula]:[Status]],7,FALSE),""))</f>
        <v/>
      </c>
      <c r="L98" s="99"/>
      <c r="M98" s="99"/>
      <c r="N98" s="100" t="str">
        <f t="shared" si="3"/>
        <v/>
      </c>
      <c r="O98" s="101"/>
    </row>
    <row r="99" spans="2:15" x14ac:dyDescent="0.25">
      <c r="B99" s="9" t="str">
        <f t="shared" si="4"/>
        <v/>
      </c>
      <c r="C99" s="96">
        <f t="shared" si="5"/>
        <v>93</v>
      </c>
      <c r="D99" s="97"/>
      <c r="F99" s="98" t="str">
        <f>IF($E99="","",IFERROR(VLOOKUP($E99,tbFuncionarios[[Matrícula]:[Status]],2,FALSE),""))</f>
        <v/>
      </c>
      <c r="G99" s="102" t="str">
        <f>IF($E99="","",IFERROR(VLOOKUP($E99,tbFuncionarios[[Matrícula]:[Status]],4,FALSE),""))</f>
        <v/>
      </c>
      <c r="H99" s="102" t="str">
        <f>IF($E99="","",IFERROR(VLOOKUP($E99,tbFuncionarios[[Matrícula]:[Status]],5,FALSE),""))</f>
        <v/>
      </c>
      <c r="I99" s="102" t="str">
        <f>IF($E99="","",IFERROR(VLOOKUP($E99,tbFuncionarios[[Matrícula]:[Status]],6,FALSE),""))</f>
        <v/>
      </c>
      <c r="J99" s="98" t="str">
        <f>IF($E99="","",IFERROR(INDEX(tbFuncionarios[],MATCH($E99,tbFuncionarios[Matrícula],0),2),""))</f>
        <v/>
      </c>
      <c r="K99" s="102" t="str">
        <f>IF($E99="","",IFERROR(VLOOKUP($E99,tbFuncionarios[[Matrícula]:[Status]],7,FALSE),""))</f>
        <v/>
      </c>
      <c r="L99" s="99"/>
      <c r="M99" s="99"/>
      <c r="N99" s="100" t="str">
        <f t="shared" si="3"/>
        <v/>
      </c>
      <c r="O99" s="101"/>
    </row>
    <row r="100" spans="2:15" x14ac:dyDescent="0.25">
      <c r="B100" s="9" t="str">
        <f t="shared" si="4"/>
        <v/>
      </c>
      <c r="C100" s="96">
        <f t="shared" si="5"/>
        <v>94</v>
      </c>
      <c r="D100" s="97"/>
      <c r="F100" s="98" t="str">
        <f>IF($E100="","",IFERROR(VLOOKUP($E100,tbFuncionarios[[Matrícula]:[Status]],2,FALSE),""))</f>
        <v/>
      </c>
      <c r="G100" s="102" t="str">
        <f>IF($E100="","",IFERROR(VLOOKUP($E100,tbFuncionarios[[Matrícula]:[Status]],4,FALSE),""))</f>
        <v/>
      </c>
      <c r="H100" s="102" t="str">
        <f>IF($E100="","",IFERROR(VLOOKUP($E100,tbFuncionarios[[Matrícula]:[Status]],5,FALSE),""))</f>
        <v/>
      </c>
      <c r="I100" s="102" t="str">
        <f>IF($E100="","",IFERROR(VLOOKUP($E100,tbFuncionarios[[Matrícula]:[Status]],6,FALSE),""))</f>
        <v/>
      </c>
      <c r="J100" s="98" t="str">
        <f>IF($E100="","",IFERROR(INDEX(tbFuncionarios[],MATCH($E100,tbFuncionarios[Matrícula],0),2),""))</f>
        <v/>
      </c>
      <c r="K100" s="102" t="str">
        <f>IF($E100="","",IFERROR(VLOOKUP($E100,tbFuncionarios[[Matrícula]:[Status]],7,FALSE),""))</f>
        <v/>
      </c>
      <c r="L100" s="99"/>
      <c r="M100" s="99"/>
      <c r="N100" s="100" t="str">
        <f t="shared" si="3"/>
        <v/>
      </c>
      <c r="O100" s="101"/>
    </row>
    <row r="101" spans="2:15" x14ac:dyDescent="0.25">
      <c r="B101" s="9" t="str">
        <f t="shared" si="4"/>
        <v/>
      </c>
      <c r="C101" s="96">
        <f t="shared" si="5"/>
        <v>95</v>
      </c>
      <c r="D101" s="97"/>
      <c r="F101" s="98" t="str">
        <f>IF($E101="","",IFERROR(VLOOKUP($E101,tbFuncionarios[[Matrícula]:[Status]],2,FALSE),""))</f>
        <v/>
      </c>
      <c r="G101" s="102" t="str">
        <f>IF($E101="","",IFERROR(VLOOKUP($E101,tbFuncionarios[[Matrícula]:[Status]],4,FALSE),""))</f>
        <v/>
      </c>
      <c r="H101" s="102" t="str">
        <f>IF($E101="","",IFERROR(VLOOKUP($E101,tbFuncionarios[[Matrícula]:[Status]],5,FALSE),""))</f>
        <v/>
      </c>
      <c r="I101" s="102" t="str">
        <f>IF($E101="","",IFERROR(VLOOKUP($E101,tbFuncionarios[[Matrícula]:[Status]],6,FALSE),""))</f>
        <v/>
      </c>
      <c r="J101" s="98" t="str">
        <f>IF($E101="","",IFERROR(INDEX(tbFuncionarios[],MATCH($E101,tbFuncionarios[Matrícula],0),2),""))</f>
        <v/>
      </c>
      <c r="K101" s="102" t="str">
        <f>IF($E101="","",IFERROR(VLOOKUP($E101,tbFuncionarios[[Matrícula]:[Status]],7,FALSE),""))</f>
        <v/>
      </c>
      <c r="L101" s="99"/>
      <c r="M101" s="99"/>
      <c r="N101" s="100" t="str">
        <f t="shared" si="3"/>
        <v/>
      </c>
      <c r="O101" s="101"/>
    </row>
    <row r="102" spans="2:15" x14ac:dyDescent="0.25">
      <c r="B102" s="9" t="str">
        <f t="shared" si="4"/>
        <v/>
      </c>
      <c r="C102" s="96">
        <f t="shared" si="5"/>
        <v>96</v>
      </c>
      <c r="D102" s="97"/>
      <c r="F102" s="98" t="str">
        <f>IF($E102="","",IFERROR(VLOOKUP($E102,tbFuncionarios[[Matrícula]:[Status]],2,FALSE),""))</f>
        <v/>
      </c>
      <c r="G102" s="102" t="str">
        <f>IF($E102="","",IFERROR(VLOOKUP($E102,tbFuncionarios[[Matrícula]:[Status]],4,FALSE),""))</f>
        <v/>
      </c>
      <c r="H102" s="102" t="str">
        <f>IF($E102="","",IFERROR(VLOOKUP($E102,tbFuncionarios[[Matrícula]:[Status]],5,FALSE),""))</f>
        <v/>
      </c>
      <c r="I102" s="102" t="str">
        <f>IF($E102="","",IFERROR(VLOOKUP($E102,tbFuncionarios[[Matrícula]:[Status]],6,FALSE),""))</f>
        <v/>
      </c>
      <c r="J102" s="98" t="str">
        <f>IF($E102="","",IFERROR(INDEX(tbFuncionarios[],MATCH($E102,tbFuncionarios[Matrícula],0),2),""))</f>
        <v/>
      </c>
      <c r="K102" s="102" t="str">
        <f>IF($E102="","",IFERROR(VLOOKUP($E102,tbFuncionarios[[Matrícula]:[Status]],7,FALSE),""))</f>
        <v/>
      </c>
      <c r="L102" s="99"/>
      <c r="M102" s="99"/>
      <c r="N102" s="100" t="str">
        <f t="shared" si="3"/>
        <v/>
      </c>
      <c r="O102" s="101"/>
    </row>
    <row r="103" spans="2:15" x14ac:dyDescent="0.25">
      <c r="B103" s="9" t="str">
        <f t="shared" si="4"/>
        <v/>
      </c>
      <c r="C103" s="96">
        <f t="shared" si="5"/>
        <v>97</v>
      </c>
      <c r="D103" s="97"/>
      <c r="F103" s="98" t="str">
        <f>IF($E103="","",IFERROR(VLOOKUP($E103,tbFuncionarios[[Matrícula]:[Status]],2,FALSE),""))</f>
        <v/>
      </c>
      <c r="G103" s="102" t="str">
        <f>IF($E103="","",IFERROR(VLOOKUP($E103,tbFuncionarios[[Matrícula]:[Status]],4,FALSE),""))</f>
        <v/>
      </c>
      <c r="H103" s="102" t="str">
        <f>IF($E103="","",IFERROR(VLOOKUP($E103,tbFuncionarios[[Matrícula]:[Status]],5,FALSE),""))</f>
        <v/>
      </c>
      <c r="I103" s="102" t="str">
        <f>IF($E103="","",IFERROR(VLOOKUP($E103,tbFuncionarios[[Matrícula]:[Status]],6,FALSE),""))</f>
        <v/>
      </c>
      <c r="J103" s="98" t="str">
        <f>IF($E103="","",IFERROR(INDEX(tbFuncionarios[],MATCH($E103,tbFuncionarios[Matrícula],0),2),""))</f>
        <v/>
      </c>
      <c r="K103" s="102" t="str">
        <f>IF($E103="","",IFERROR(VLOOKUP($E103,tbFuncionarios[[Matrícula]:[Status]],7,FALSE),""))</f>
        <v/>
      </c>
      <c r="L103" s="99"/>
      <c r="M103" s="99"/>
      <c r="N103" s="100" t="str">
        <f t="shared" si="3"/>
        <v/>
      </c>
      <c r="O103" s="101"/>
    </row>
    <row r="104" spans="2:15" x14ac:dyDescent="0.25">
      <c r="B104" s="9" t="str">
        <f t="shared" si="4"/>
        <v/>
      </c>
      <c r="C104" s="96">
        <f t="shared" si="5"/>
        <v>98</v>
      </c>
      <c r="D104" s="97"/>
      <c r="F104" s="98" t="str">
        <f>IF($E104="","",IFERROR(VLOOKUP($E104,tbFuncionarios[[Matrícula]:[Status]],2,FALSE),""))</f>
        <v/>
      </c>
      <c r="G104" s="102" t="str">
        <f>IF($E104="","",IFERROR(VLOOKUP($E104,tbFuncionarios[[Matrícula]:[Status]],4,FALSE),""))</f>
        <v/>
      </c>
      <c r="H104" s="102" t="str">
        <f>IF($E104="","",IFERROR(VLOOKUP($E104,tbFuncionarios[[Matrícula]:[Status]],5,FALSE),""))</f>
        <v/>
      </c>
      <c r="I104" s="102" t="str">
        <f>IF($E104="","",IFERROR(VLOOKUP($E104,tbFuncionarios[[Matrícula]:[Status]],6,FALSE),""))</f>
        <v/>
      </c>
      <c r="J104" s="98" t="str">
        <f>IF($E104="","",IFERROR(INDEX(tbFuncionarios[],MATCH($E104,tbFuncionarios[Matrícula],0),2),""))</f>
        <v/>
      </c>
      <c r="K104" s="102" t="str">
        <f>IF($E104="","",IFERROR(VLOOKUP($E104,tbFuncionarios[[Matrícula]:[Status]],7,FALSE),""))</f>
        <v/>
      </c>
      <c r="L104" s="99"/>
      <c r="M104" s="99"/>
      <c r="N104" s="100" t="str">
        <f t="shared" si="3"/>
        <v/>
      </c>
      <c r="O104" s="101"/>
    </row>
    <row r="105" spans="2:15" x14ac:dyDescent="0.25">
      <c r="B105" s="9" t="str">
        <f t="shared" si="4"/>
        <v/>
      </c>
      <c r="C105" s="96">
        <f t="shared" si="5"/>
        <v>99</v>
      </c>
      <c r="D105" s="97"/>
      <c r="F105" s="98" t="str">
        <f>IF($E105="","",IFERROR(VLOOKUP($E105,tbFuncionarios[[Matrícula]:[Status]],2,FALSE),""))</f>
        <v/>
      </c>
      <c r="G105" s="102" t="str">
        <f>IF($E105="","",IFERROR(VLOOKUP($E105,tbFuncionarios[[Matrícula]:[Status]],4,FALSE),""))</f>
        <v/>
      </c>
      <c r="H105" s="102" t="str">
        <f>IF($E105="","",IFERROR(VLOOKUP($E105,tbFuncionarios[[Matrícula]:[Status]],5,FALSE),""))</f>
        <v/>
      </c>
      <c r="I105" s="102" t="str">
        <f>IF($E105="","",IFERROR(VLOOKUP($E105,tbFuncionarios[[Matrícula]:[Status]],6,FALSE),""))</f>
        <v/>
      </c>
      <c r="J105" s="98" t="str">
        <f>IF($E105="","",IFERROR(INDEX(tbFuncionarios[],MATCH($E105,tbFuncionarios[Matrícula],0),2),""))</f>
        <v/>
      </c>
      <c r="K105" s="102" t="str">
        <f>IF($E105="","",IFERROR(VLOOKUP($E105,tbFuncionarios[[Matrícula]:[Status]],7,FALSE),""))</f>
        <v/>
      </c>
      <c r="L105" s="99"/>
      <c r="M105" s="99"/>
      <c r="N105" s="100" t="str">
        <f t="shared" si="3"/>
        <v/>
      </c>
      <c r="O105" s="101"/>
    </row>
    <row r="106" spans="2:15" x14ac:dyDescent="0.25">
      <c r="B106" s="9" t="str">
        <f t="shared" si="4"/>
        <v/>
      </c>
      <c r="C106" s="96">
        <f t="shared" si="5"/>
        <v>100</v>
      </c>
      <c r="D106" s="97"/>
      <c r="F106" s="98" t="str">
        <f>IF($E106="","",IFERROR(VLOOKUP($E106,tbFuncionarios[[Matrícula]:[Status]],2,FALSE),""))</f>
        <v/>
      </c>
      <c r="G106" s="102" t="str">
        <f>IF($E106="","",IFERROR(VLOOKUP($E106,tbFuncionarios[[Matrícula]:[Status]],4,FALSE),""))</f>
        <v/>
      </c>
      <c r="H106" s="102" t="str">
        <f>IF($E106="","",IFERROR(VLOOKUP($E106,tbFuncionarios[[Matrícula]:[Status]],5,FALSE),""))</f>
        <v/>
      </c>
      <c r="I106" s="102" t="str">
        <f>IF($E106="","",IFERROR(VLOOKUP($E106,tbFuncionarios[[Matrícula]:[Status]],6,FALSE),""))</f>
        <v/>
      </c>
      <c r="J106" s="98" t="str">
        <f>IF($E106="","",IFERROR(INDEX(tbFuncionarios[],MATCH($E106,tbFuncionarios[Matrícula],0),2),""))</f>
        <v/>
      </c>
      <c r="K106" s="102" t="str">
        <f>IF($E106="","",IFERROR(VLOOKUP($E106,tbFuncionarios[[Matrícula]:[Status]],7,FALSE),""))</f>
        <v/>
      </c>
      <c r="L106" s="99"/>
      <c r="M106" s="99"/>
      <c r="N106" s="100" t="str">
        <f t="shared" si="3"/>
        <v/>
      </c>
      <c r="O106" s="101"/>
    </row>
    <row r="107" spans="2:15" x14ac:dyDescent="0.25">
      <c r="B107" s="9" t="str">
        <f t="shared" si="4"/>
        <v/>
      </c>
      <c r="C107" s="96">
        <f t="shared" si="5"/>
        <v>101</v>
      </c>
      <c r="D107" s="97"/>
      <c r="F107" s="98" t="str">
        <f>IF($E107="","",IFERROR(VLOOKUP($E107,tbFuncionarios[[Matrícula]:[Status]],2,FALSE),""))</f>
        <v/>
      </c>
      <c r="G107" s="102" t="str">
        <f>IF($E107="","",IFERROR(VLOOKUP($E107,tbFuncionarios[[Matrícula]:[Status]],4,FALSE),""))</f>
        <v/>
      </c>
      <c r="H107" s="102" t="str">
        <f>IF($E107="","",IFERROR(VLOOKUP($E107,tbFuncionarios[[Matrícula]:[Status]],5,FALSE),""))</f>
        <v/>
      </c>
      <c r="I107" s="102" t="str">
        <f>IF($E107="","",IFERROR(VLOOKUP($E107,tbFuncionarios[[Matrícula]:[Status]],6,FALSE),""))</f>
        <v/>
      </c>
      <c r="J107" s="98" t="str">
        <f>IF($E107="","",IFERROR(INDEX(tbFuncionarios[],MATCH($E107,tbFuncionarios[Matrícula],0),2),""))</f>
        <v/>
      </c>
      <c r="K107" s="102" t="str">
        <f>IF($E107="","",IFERROR(VLOOKUP($E107,tbFuncionarios[[Matrícula]:[Status]],7,FALSE),""))</f>
        <v/>
      </c>
      <c r="L107" s="99"/>
      <c r="M107" s="99"/>
      <c r="N107" s="100" t="str">
        <f t="shared" si="3"/>
        <v/>
      </c>
      <c r="O107" s="101"/>
    </row>
    <row r="108" spans="2:15" x14ac:dyDescent="0.25">
      <c r="B108" s="9" t="str">
        <f t="shared" si="4"/>
        <v/>
      </c>
      <c r="C108" s="96">
        <f t="shared" si="5"/>
        <v>102</v>
      </c>
      <c r="D108" s="97"/>
      <c r="F108" s="98" t="str">
        <f>IF($E108="","",IFERROR(VLOOKUP($E108,tbFuncionarios[[Matrícula]:[Status]],2,FALSE),""))</f>
        <v/>
      </c>
      <c r="G108" s="102" t="str">
        <f>IF($E108="","",IFERROR(VLOOKUP($E108,tbFuncionarios[[Matrícula]:[Status]],4,FALSE),""))</f>
        <v/>
      </c>
      <c r="H108" s="102" t="str">
        <f>IF($E108="","",IFERROR(VLOOKUP($E108,tbFuncionarios[[Matrícula]:[Status]],5,FALSE),""))</f>
        <v/>
      </c>
      <c r="I108" s="102" t="str">
        <f>IF($E108="","",IFERROR(VLOOKUP($E108,tbFuncionarios[[Matrícula]:[Status]],6,FALSE),""))</f>
        <v/>
      </c>
      <c r="J108" s="98" t="str">
        <f>IF($E108="","",IFERROR(INDEX(tbFuncionarios[],MATCH($E108,tbFuncionarios[Matrícula],0),2),""))</f>
        <v/>
      </c>
      <c r="K108" s="102" t="str">
        <f>IF($E108="","",IFERROR(VLOOKUP($E108,tbFuncionarios[[Matrícula]:[Status]],7,FALSE),""))</f>
        <v/>
      </c>
      <c r="L108" s="99"/>
      <c r="M108" s="99"/>
      <c r="N108" s="100" t="str">
        <f t="shared" si="3"/>
        <v/>
      </c>
      <c r="O108" s="101"/>
    </row>
    <row r="109" spans="2:15" x14ac:dyDescent="0.25">
      <c r="B109" s="9" t="str">
        <f t="shared" si="4"/>
        <v/>
      </c>
      <c r="C109" s="96">
        <f t="shared" si="5"/>
        <v>103</v>
      </c>
      <c r="D109" s="97"/>
      <c r="F109" s="98" t="str">
        <f>IF($E109="","",IFERROR(VLOOKUP($E109,tbFuncionarios[[Matrícula]:[Status]],2,FALSE),""))</f>
        <v/>
      </c>
      <c r="G109" s="102" t="str">
        <f>IF($E109="","",IFERROR(VLOOKUP($E109,tbFuncionarios[[Matrícula]:[Status]],4,FALSE),""))</f>
        <v/>
      </c>
      <c r="H109" s="102" t="str">
        <f>IF($E109="","",IFERROR(VLOOKUP($E109,tbFuncionarios[[Matrícula]:[Status]],5,FALSE),""))</f>
        <v/>
      </c>
      <c r="I109" s="102" t="str">
        <f>IF($E109="","",IFERROR(VLOOKUP($E109,tbFuncionarios[[Matrícula]:[Status]],6,FALSE),""))</f>
        <v/>
      </c>
      <c r="J109" s="98" t="str">
        <f>IF($E109="","",IFERROR(INDEX(tbFuncionarios[],MATCH($E109,tbFuncionarios[Matrícula],0),2),""))</f>
        <v/>
      </c>
      <c r="K109" s="102" t="str">
        <f>IF($E109="","",IFERROR(VLOOKUP($E109,tbFuncionarios[[Matrícula]:[Status]],7,FALSE),""))</f>
        <v/>
      </c>
      <c r="L109" s="99"/>
      <c r="M109" s="99"/>
      <c r="N109" s="100" t="str">
        <f t="shared" si="3"/>
        <v/>
      </c>
      <c r="O109" s="101"/>
    </row>
    <row r="110" spans="2:15" x14ac:dyDescent="0.25">
      <c r="B110" s="9" t="str">
        <f t="shared" si="4"/>
        <v/>
      </c>
      <c r="C110" s="96">
        <f t="shared" si="5"/>
        <v>104</v>
      </c>
      <c r="D110" s="97"/>
      <c r="F110" s="98" t="str">
        <f>IF($E110="","",IFERROR(VLOOKUP($E110,tbFuncionarios[[Matrícula]:[Status]],2,FALSE),""))</f>
        <v/>
      </c>
      <c r="G110" s="102" t="str">
        <f>IF($E110="","",IFERROR(VLOOKUP($E110,tbFuncionarios[[Matrícula]:[Status]],4,FALSE),""))</f>
        <v/>
      </c>
      <c r="H110" s="102" t="str">
        <f>IF($E110="","",IFERROR(VLOOKUP($E110,tbFuncionarios[[Matrícula]:[Status]],5,FALSE),""))</f>
        <v/>
      </c>
      <c r="I110" s="102" t="str">
        <f>IF($E110="","",IFERROR(VLOOKUP($E110,tbFuncionarios[[Matrícula]:[Status]],6,FALSE),""))</f>
        <v/>
      </c>
      <c r="J110" s="98" t="str">
        <f>IF($E110="","",IFERROR(INDEX(tbFuncionarios[],MATCH($E110,tbFuncionarios[Matrícula],0),2),""))</f>
        <v/>
      </c>
      <c r="K110" s="102" t="str">
        <f>IF($E110="","",IFERROR(VLOOKUP($E110,tbFuncionarios[[Matrícula]:[Status]],7,FALSE),""))</f>
        <v/>
      </c>
      <c r="L110" s="99"/>
      <c r="M110" s="99"/>
      <c r="N110" s="100" t="str">
        <f t="shared" si="3"/>
        <v/>
      </c>
      <c r="O110" s="101"/>
    </row>
    <row r="111" spans="2:15" x14ac:dyDescent="0.25">
      <c r="B111" s="9" t="str">
        <f t="shared" si="4"/>
        <v/>
      </c>
      <c r="C111" s="96">
        <f t="shared" si="5"/>
        <v>105</v>
      </c>
      <c r="D111" s="97"/>
      <c r="F111" s="98" t="str">
        <f>IF($E111="","",IFERROR(VLOOKUP($E111,tbFuncionarios[[Matrícula]:[Status]],2,FALSE),""))</f>
        <v/>
      </c>
      <c r="G111" s="102" t="str">
        <f>IF($E111="","",IFERROR(VLOOKUP($E111,tbFuncionarios[[Matrícula]:[Status]],4,FALSE),""))</f>
        <v/>
      </c>
      <c r="H111" s="102" t="str">
        <f>IF($E111="","",IFERROR(VLOOKUP($E111,tbFuncionarios[[Matrícula]:[Status]],5,FALSE),""))</f>
        <v/>
      </c>
      <c r="I111" s="102" t="str">
        <f>IF($E111="","",IFERROR(VLOOKUP($E111,tbFuncionarios[[Matrícula]:[Status]],6,FALSE),""))</f>
        <v/>
      </c>
      <c r="J111" s="98" t="str">
        <f>IF($E111="","",IFERROR(INDEX(tbFuncionarios[],MATCH($E111,tbFuncionarios[Matrícula],0),2),""))</f>
        <v/>
      </c>
      <c r="K111" s="102" t="str">
        <f>IF($E111="","",IFERROR(VLOOKUP($E111,tbFuncionarios[[Matrícula]:[Status]],7,FALSE),""))</f>
        <v/>
      </c>
      <c r="L111" s="99"/>
      <c r="M111" s="99"/>
      <c r="N111" s="100" t="str">
        <f t="shared" si="3"/>
        <v/>
      </c>
      <c r="O111" s="101"/>
    </row>
    <row r="112" spans="2:15" x14ac:dyDescent="0.25">
      <c r="B112" s="9" t="str">
        <f t="shared" si="4"/>
        <v/>
      </c>
      <c r="C112" s="96">
        <f t="shared" si="5"/>
        <v>106</v>
      </c>
      <c r="D112" s="97"/>
      <c r="F112" s="98" t="str">
        <f>IF($E112="","",IFERROR(VLOOKUP($E112,tbFuncionarios[[Matrícula]:[Status]],2,FALSE),""))</f>
        <v/>
      </c>
      <c r="G112" s="102" t="str">
        <f>IF($E112="","",IFERROR(VLOOKUP($E112,tbFuncionarios[[Matrícula]:[Status]],4,FALSE),""))</f>
        <v/>
      </c>
      <c r="H112" s="102" t="str">
        <f>IF($E112="","",IFERROR(VLOOKUP($E112,tbFuncionarios[[Matrícula]:[Status]],5,FALSE),""))</f>
        <v/>
      </c>
      <c r="I112" s="102" t="str">
        <f>IF($E112="","",IFERROR(VLOOKUP($E112,tbFuncionarios[[Matrícula]:[Status]],6,FALSE),""))</f>
        <v/>
      </c>
      <c r="J112" s="98" t="str">
        <f>IF($E112="","",IFERROR(INDEX(tbFuncionarios[],MATCH($E112,tbFuncionarios[Matrícula],0),2),""))</f>
        <v/>
      </c>
      <c r="K112" s="102" t="str">
        <f>IF($E112="","",IFERROR(VLOOKUP($E112,tbFuncionarios[[Matrícula]:[Status]],7,FALSE),""))</f>
        <v/>
      </c>
      <c r="L112" s="99"/>
      <c r="M112" s="99"/>
      <c r="N112" s="100" t="str">
        <f t="shared" si="3"/>
        <v/>
      </c>
      <c r="O112" s="101"/>
    </row>
    <row r="113" spans="2:15" x14ac:dyDescent="0.25">
      <c r="B113" s="9" t="str">
        <f t="shared" si="4"/>
        <v/>
      </c>
      <c r="C113" s="96">
        <f t="shared" si="5"/>
        <v>107</v>
      </c>
      <c r="D113" s="97"/>
      <c r="F113" s="98" t="str">
        <f>IF($E113="","",IFERROR(VLOOKUP($E113,tbFuncionarios[[Matrícula]:[Status]],2,FALSE),""))</f>
        <v/>
      </c>
      <c r="G113" s="102" t="str">
        <f>IF($E113="","",IFERROR(VLOOKUP($E113,tbFuncionarios[[Matrícula]:[Status]],4,FALSE),""))</f>
        <v/>
      </c>
      <c r="H113" s="102" t="str">
        <f>IF($E113="","",IFERROR(VLOOKUP($E113,tbFuncionarios[[Matrícula]:[Status]],5,FALSE),""))</f>
        <v/>
      </c>
      <c r="I113" s="102" t="str">
        <f>IF($E113="","",IFERROR(VLOOKUP($E113,tbFuncionarios[[Matrícula]:[Status]],6,FALSE),""))</f>
        <v/>
      </c>
      <c r="J113" s="98" t="str">
        <f>IF($E113="","",IFERROR(INDEX(tbFuncionarios[],MATCH($E113,tbFuncionarios[Matrícula],0),2),""))</f>
        <v/>
      </c>
      <c r="K113" s="102" t="str">
        <f>IF($E113="","",IFERROR(VLOOKUP($E113,tbFuncionarios[[Matrícula]:[Status]],7,FALSE),""))</f>
        <v/>
      </c>
      <c r="L113" s="99"/>
      <c r="M113" s="99"/>
      <c r="N113" s="100" t="str">
        <f t="shared" si="3"/>
        <v/>
      </c>
      <c r="O113" s="101"/>
    </row>
    <row r="114" spans="2:15" x14ac:dyDescent="0.25">
      <c r="B114" s="9" t="str">
        <f t="shared" si="4"/>
        <v/>
      </c>
      <c r="C114" s="96">
        <f t="shared" si="5"/>
        <v>108</v>
      </c>
      <c r="D114" s="97"/>
      <c r="F114" s="98" t="str">
        <f>IF($E114="","",IFERROR(VLOOKUP($E114,tbFuncionarios[[Matrícula]:[Status]],2,FALSE),""))</f>
        <v/>
      </c>
      <c r="G114" s="102" t="str">
        <f>IF($E114="","",IFERROR(VLOOKUP($E114,tbFuncionarios[[Matrícula]:[Status]],4,FALSE),""))</f>
        <v/>
      </c>
      <c r="H114" s="102" t="str">
        <f>IF($E114="","",IFERROR(VLOOKUP($E114,tbFuncionarios[[Matrícula]:[Status]],5,FALSE),""))</f>
        <v/>
      </c>
      <c r="I114" s="102" t="str">
        <f>IF($E114="","",IFERROR(VLOOKUP($E114,tbFuncionarios[[Matrícula]:[Status]],6,FALSE),""))</f>
        <v/>
      </c>
      <c r="J114" s="98" t="str">
        <f>IF($E114="","",IFERROR(INDEX(tbFuncionarios[],MATCH($E114,tbFuncionarios[Matrícula],0),2),""))</f>
        <v/>
      </c>
      <c r="K114" s="102" t="str">
        <f>IF($E114="","",IFERROR(VLOOKUP($E114,tbFuncionarios[[Matrícula]:[Status]],7,FALSE),""))</f>
        <v/>
      </c>
      <c r="L114" s="99"/>
      <c r="M114" s="99"/>
      <c r="N114" s="100" t="str">
        <f t="shared" si="3"/>
        <v/>
      </c>
      <c r="O114" s="101"/>
    </row>
    <row r="115" spans="2:15" x14ac:dyDescent="0.25">
      <c r="B115" s="9" t="str">
        <f t="shared" si="4"/>
        <v/>
      </c>
      <c r="C115" s="96">
        <f t="shared" si="5"/>
        <v>109</v>
      </c>
      <c r="D115" s="97"/>
      <c r="F115" s="98" t="str">
        <f>IF($E115="","",IFERROR(VLOOKUP($E115,tbFuncionarios[[Matrícula]:[Status]],2,FALSE),""))</f>
        <v/>
      </c>
      <c r="G115" s="102" t="str">
        <f>IF($E115="","",IFERROR(VLOOKUP($E115,tbFuncionarios[[Matrícula]:[Status]],4,FALSE),""))</f>
        <v/>
      </c>
      <c r="H115" s="102" t="str">
        <f>IF($E115="","",IFERROR(VLOOKUP($E115,tbFuncionarios[[Matrícula]:[Status]],5,FALSE),""))</f>
        <v/>
      </c>
      <c r="I115" s="102" t="str">
        <f>IF($E115="","",IFERROR(VLOOKUP($E115,tbFuncionarios[[Matrícula]:[Status]],6,FALSE),""))</f>
        <v/>
      </c>
      <c r="J115" s="98" t="str">
        <f>IF($E115="","",IFERROR(INDEX(tbFuncionarios[],MATCH($E115,tbFuncionarios[Matrícula],0),2),""))</f>
        <v/>
      </c>
      <c r="K115" s="102" t="str">
        <f>IF($E115="","",IFERROR(VLOOKUP($E115,tbFuncionarios[[Matrícula]:[Status]],7,FALSE),""))</f>
        <v/>
      </c>
      <c r="L115" s="99"/>
      <c r="M115" s="99"/>
      <c r="N115" s="100" t="str">
        <f t="shared" si="3"/>
        <v/>
      </c>
      <c r="O115" s="101"/>
    </row>
    <row r="116" spans="2:15" x14ac:dyDescent="0.25">
      <c r="B116" s="9" t="str">
        <f t="shared" si="4"/>
        <v/>
      </c>
      <c r="C116" s="96">
        <f t="shared" si="5"/>
        <v>110</v>
      </c>
      <c r="D116" s="97"/>
      <c r="F116" s="98" t="str">
        <f>IF($E116="","",IFERROR(VLOOKUP($E116,tbFuncionarios[[Matrícula]:[Status]],2,FALSE),""))</f>
        <v/>
      </c>
      <c r="G116" s="102" t="str">
        <f>IF($E116="","",IFERROR(VLOOKUP($E116,tbFuncionarios[[Matrícula]:[Status]],4,FALSE),""))</f>
        <v/>
      </c>
      <c r="H116" s="102" t="str">
        <f>IF($E116="","",IFERROR(VLOOKUP($E116,tbFuncionarios[[Matrícula]:[Status]],5,FALSE),""))</f>
        <v/>
      </c>
      <c r="I116" s="102" t="str">
        <f>IF($E116="","",IFERROR(VLOOKUP($E116,tbFuncionarios[[Matrícula]:[Status]],6,FALSE),""))</f>
        <v/>
      </c>
      <c r="J116" s="98" t="str">
        <f>IF($E116="","",IFERROR(INDEX(tbFuncionarios[],MATCH($E116,tbFuncionarios[Matrícula],0),2),""))</f>
        <v/>
      </c>
      <c r="K116" s="102" t="str">
        <f>IF($E116="","",IFERROR(VLOOKUP($E116,tbFuncionarios[[Matrícula]:[Status]],7,FALSE),""))</f>
        <v/>
      </c>
      <c r="L116" s="99"/>
      <c r="M116" s="99"/>
      <c r="N116" s="100" t="str">
        <f t="shared" si="3"/>
        <v/>
      </c>
      <c r="O116" s="101"/>
    </row>
    <row r="117" spans="2:15" x14ac:dyDescent="0.25">
      <c r="B117" s="9" t="str">
        <f t="shared" si="4"/>
        <v/>
      </c>
      <c r="C117" s="96">
        <f t="shared" si="5"/>
        <v>111</v>
      </c>
      <c r="D117" s="97"/>
      <c r="F117" s="98" t="str">
        <f>IF($E117="","",IFERROR(VLOOKUP($E117,tbFuncionarios[[Matrícula]:[Status]],2,FALSE),""))</f>
        <v/>
      </c>
      <c r="G117" s="102" t="str">
        <f>IF($E117="","",IFERROR(VLOOKUP($E117,tbFuncionarios[[Matrícula]:[Status]],4,FALSE),""))</f>
        <v/>
      </c>
      <c r="H117" s="102" t="str">
        <f>IF($E117="","",IFERROR(VLOOKUP($E117,tbFuncionarios[[Matrícula]:[Status]],5,FALSE),""))</f>
        <v/>
      </c>
      <c r="I117" s="102" t="str">
        <f>IF($E117="","",IFERROR(VLOOKUP($E117,tbFuncionarios[[Matrícula]:[Status]],6,FALSE),""))</f>
        <v/>
      </c>
      <c r="J117" s="98" t="str">
        <f>IF($E117="","",IFERROR(INDEX(tbFuncionarios[],MATCH($E117,tbFuncionarios[Matrícula],0),2),""))</f>
        <v/>
      </c>
      <c r="K117" s="102" t="str">
        <f>IF($E117="","",IFERROR(VLOOKUP($E117,tbFuncionarios[[Matrícula]:[Status]],7,FALSE),""))</f>
        <v/>
      </c>
      <c r="L117" s="99"/>
      <c r="M117" s="99"/>
      <c r="N117" s="100" t="str">
        <f t="shared" si="3"/>
        <v/>
      </c>
      <c r="O117" s="101"/>
    </row>
    <row r="118" spans="2:15" x14ac:dyDescent="0.25">
      <c r="B118" s="9" t="str">
        <f t="shared" si="4"/>
        <v/>
      </c>
      <c r="C118" s="96">
        <f t="shared" si="5"/>
        <v>112</v>
      </c>
      <c r="D118" s="97"/>
      <c r="F118" s="98" t="str">
        <f>IF($E118="","",IFERROR(VLOOKUP($E118,tbFuncionarios[[Matrícula]:[Status]],2,FALSE),""))</f>
        <v/>
      </c>
      <c r="G118" s="102" t="str">
        <f>IF($E118="","",IFERROR(VLOOKUP($E118,tbFuncionarios[[Matrícula]:[Status]],4,FALSE),""))</f>
        <v/>
      </c>
      <c r="H118" s="102" t="str">
        <f>IF($E118="","",IFERROR(VLOOKUP($E118,tbFuncionarios[[Matrícula]:[Status]],5,FALSE),""))</f>
        <v/>
      </c>
      <c r="I118" s="102" t="str">
        <f>IF($E118="","",IFERROR(VLOOKUP($E118,tbFuncionarios[[Matrícula]:[Status]],6,FALSE),""))</f>
        <v/>
      </c>
      <c r="J118" s="98" t="str">
        <f>IF($E118="","",IFERROR(INDEX(tbFuncionarios[],MATCH($E118,tbFuncionarios[Matrícula],0),2),""))</f>
        <v/>
      </c>
      <c r="K118" s="102" t="str">
        <f>IF($E118="","",IFERROR(VLOOKUP($E118,tbFuncionarios[[Matrícula]:[Status]],7,FALSE),""))</f>
        <v/>
      </c>
      <c r="L118" s="99"/>
      <c r="M118" s="99"/>
      <c r="N118" s="100" t="str">
        <f t="shared" si="3"/>
        <v/>
      </c>
      <c r="O118" s="101"/>
    </row>
    <row r="119" spans="2:15" x14ac:dyDescent="0.25">
      <c r="B119" s="9" t="str">
        <f t="shared" si="4"/>
        <v/>
      </c>
      <c r="C119" s="96">
        <f t="shared" si="5"/>
        <v>113</v>
      </c>
      <c r="D119" s="97"/>
      <c r="F119" s="98" t="str">
        <f>IF($E119="","",IFERROR(VLOOKUP($E119,tbFuncionarios[[Matrícula]:[Status]],2,FALSE),""))</f>
        <v/>
      </c>
      <c r="G119" s="102" t="str">
        <f>IF($E119="","",IFERROR(VLOOKUP($E119,tbFuncionarios[[Matrícula]:[Status]],4,FALSE),""))</f>
        <v/>
      </c>
      <c r="H119" s="102" t="str">
        <f>IF($E119="","",IFERROR(VLOOKUP($E119,tbFuncionarios[[Matrícula]:[Status]],5,FALSE),""))</f>
        <v/>
      </c>
      <c r="I119" s="102" t="str">
        <f>IF($E119="","",IFERROR(VLOOKUP($E119,tbFuncionarios[[Matrícula]:[Status]],6,FALSE),""))</f>
        <v/>
      </c>
      <c r="J119" s="98" t="str">
        <f>IF($E119="","",IFERROR(INDEX(tbFuncionarios[],MATCH($E119,tbFuncionarios[Matrícula],0),2),""))</f>
        <v/>
      </c>
      <c r="K119" s="102" t="str">
        <f>IF($E119="","",IFERROR(VLOOKUP($E119,tbFuncionarios[[Matrícula]:[Status]],7,FALSE),""))</f>
        <v/>
      </c>
      <c r="L119" s="99"/>
      <c r="M119" s="99"/>
      <c r="N119" s="100" t="str">
        <f t="shared" si="3"/>
        <v/>
      </c>
      <c r="O119" s="101"/>
    </row>
    <row r="120" spans="2:15" x14ac:dyDescent="0.25">
      <c r="B120" s="9" t="str">
        <f t="shared" si="4"/>
        <v/>
      </c>
      <c r="C120" s="96">
        <f t="shared" si="5"/>
        <v>114</v>
      </c>
      <c r="D120" s="97"/>
      <c r="F120" s="98" t="str">
        <f>IF($E120="","",IFERROR(VLOOKUP($E120,tbFuncionarios[[Matrícula]:[Status]],2,FALSE),""))</f>
        <v/>
      </c>
      <c r="G120" s="102" t="str">
        <f>IF($E120="","",IFERROR(VLOOKUP($E120,tbFuncionarios[[Matrícula]:[Status]],4,FALSE),""))</f>
        <v/>
      </c>
      <c r="H120" s="102" t="str">
        <f>IF($E120="","",IFERROR(VLOOKUP($E120,tbFuncionarios[[Matrícula]:[Status]],5,FALSE),""))</f>
        <v/>
      </c>
      <c r="I120" s="102" t="str">
        <f>IF($E120="","",IFERROR(VLOOKUP($E120,tbFuncionarios[[Matrícula]:[Status]],6,FALSE),""))</f>
        <v/>
      </c>
      <c r="J120" s="98" t="str">
        <f>IF($E120="","",IFERROR(INDEX(tbFuncionarios[],MATCH($E120,tbFuncionarios[Matrícula],0),2),""))</f>
        <v/>
      </c>
      <c r="K120" s="102" t="str">
        <f>IF($E120="","",IFERROR(VLOOKUP($E120,tbFuncionarios[[Matrícula]:[Status]],7,FALSE),""))</f>
        <v/>
      </c>
      <c r="L120" s="99"/>
      <c r="M120" s="99"/>
      <c r="N120" s="100" t="str">
        <f t="shared" si="3"/>
        <v/>
      </c>
      <c r="O120" s="101"/>
    </row>
    <row r="121" spans="2:15" x14ac:dyDescent="0.25">
      <c r="B121" s="9" t="str">
        <f t="shared" si="4"/>
        <v/>
      </c>
      <c r="C121" s="96">
        <f t="shared" si="5"/>
        <v>115</v>
      </c>
      <c r="D121" s="97"/>
      <c r="F121" s="98" t="str">
        <f>IF($E121="","",IFERROR(VLOOKUP($E121,tbFuncionarios[[Matrícula]:[Status]],2,FALSE),""))</f>
        <v/>
      </c>
      <c r="G121" s="102" t="str">
        <f>IF($E121="","",IFERROR(VLOOKUP($E121,tbFuncionarios[[Matrícula]:[Status]],4,FALSE),""))</f>
        <v/>
      </c>
      <c r="H121" s="102" t="str">
        <f>IF($E121="","",IFERROR(VLOOKUP($E121,tbFuncionarios[[Matrícula]:[Status]],5,FALSE),""))</f>
        <v/>
      </c>
      <c r="I121" s="102" t="str">
        <f>IF($E121="","",IFERROR(VLOOKUP($E121,tbFuncionarios[[Matrícula]:[Status]],6,FALSE),""))</f>
        <v/>
      </c>
      <c r="J121" s="98" t="str">
        <f>IF($E121="","",IFERROR(INDEX(tbFuncionarios[],MATCH($E121,tbFuncionarios[Matrícula],0),2),""))</f>
        <v/>
      </c>
      <c r="K121" s="102" t="str">
        <f>IF($E121="","",IFERROR(VLOOKUP($E121,tbFuncionarios[[Matrícula]:[Status]],7,FALSE),""))</f>
        <v/>
      </c>
      <c r="L121" s="99"/>
      <c r="M121" s="99"/>
      <c r="N121" s="100" t="str">
        <f t="shared" si="3"/>
        <v/>
      </c>
      <c r="O121" s="101"/>
    </row>
    <row r="122" spans="2:15" x14ac:dyDescent="0.25">
      <c r="B122" s="9" t="str">
        <f t="shared" si="4"/>
        <v/>
      </c>
      <c r="C122" s="96">
        <f t="shared" si="5"/>
        <v>116</v>
      </c>
      <c r="D122" s="97"/>
      <c r="F122" s="98" t="str">
        <f>IF($E122="","",IFERROR(VLOOKUP($E122,tbFuncionarios[[Matrícula]:[Status]],2,FALSE),""))</f>
        <v/>
      </c>
      <c r="G122" s="102" t="str">
        <f>IF($E122="","",IFERROR(VLOOKUP($E122,tbFuncionarios[[Matrícula]:[Status]],4,FALSE),""))</f>
        <v/>
      </c>
      <c r="H122" s="102" t="str">
        <f>IF($E122="","",IFERROR(VLOOKUP($E122,tbFuncionarios[[Matrícula]:[Status]],5,FALSE),""))</f>
        <v/>
      </c>
      <c r="I122" s="102" t="str">
        <f>IF($E122="","",IFERROR(VLOOKUP($E122,tbFuncionarios[[Matrícula]:[Status]],6,FALSE),""))</f>
        <v/>
      </c>
      <c r="J122" s="98" t="str">
        <f>IF($E122="","",IFERROR(INDEX(tbFuncionarios[],MATCH($E122,tbFuncionarios[Matrícula],0),2),""))</f>
        <v/>
      </c>
      <c r="K122" s="102" t="str">
        <f>IF($E122="","",IFERROR(VLOOKUP($E122,tbFuncionarios[[Matrícula]:[Status]],7,FALSE),""))</f>
        <v/>
      </c>
      <c r="L122" s="99"/>
      <c r="M122" s="99"/>
      <c r="N122" s="100" t="str">
        <f t="shared" si="3"/>
        <v/>
      </c>
      <c r="O122" s="101"/>
    </row>
    <row r="123" spans="2:15" x14ac:dyDescent="0.25">
      <c r="B123" s="9" t="str">
        <f t="shared" si="4"/>
        <v/>
      </c>
      <c r="C123" s="96">
        <f t="shared" si="5"/>
        <v>117</v>
      </c>
      <c r="D123" s="97"/>
      <c r="F123" s="98" t="str">
        <f>IF($E123="","",IFERROR(VLOOKUP($E123,tbFuncionarios[[Matrícula]:[Status]],2,FALSE),""))</f>
        <v/>
      </c>
      <c r="G123" s="102" t="str">
        <f>IF($E123="","",IFERROR(VLOOKUP($E123,tbFuncionarios[[Matrícula]:[Status]],4,FALSE),""))</f>
        <v/>
      </c>
      <c r="H123" s="102" t="str">
        <f>IF($E123="","",IFERROR(VLOOKUP($E123,tbFuncionarios[[Matrícula]:[Status]],5,FALSE),""))</f>
        <v/>
      </c>
      <c r="I123" s="102" t="str">
        <f>IF($E123="","",IFERROR(VLOOKUP($E123,tbFuncionarios[[Matrícula]:[Status]],6,FALSE),""))</f>
        <v/>
      </c>
      <c r="J123" s="98" t="str">
        <f>IF($E123="","",IFERROR(INDEX(tbFuncionarios[],MATCH($E123,tbFuncionarios[Matrícula],0),2),""))</f>
        <v/>
      </c>
      <c r="K123" s="102" t="str">
        <f>IF($E123="","",IFERROR(VLOOKUP($E123,tbFuncionarios[[Matrícula]:[Status]],7,FALSE),""))</f>
        <v/>
      </c>
      <c r="L123" s="99"/>
      <c r="M123" s="99"/>
      <c r="N123" s="100" t="str">
        <f t="shared" si="3"/>
        <v/>
      </c>
      <c r="O123" s="101"/>
    </row>
    <row r="124" spans="2:15" x14ac:dyDescent="0.25">
      <c r="B124" s="9" t="str">
        <f t="shared" si="4"/>
        <v/>
      </c>
      <c r="C124" s="96">
        <f t="shared" si="5"/>
        <v>118</v>
      </c>
      <c r="D124" s="97"/>
      <c r="F124" s="98" t="str">
        <f>IF($E124="","",IFERROR(VLOOKUP($E124,tbFuncionarios[[Matrícula]:[Status]],2,FALSE),""))</f>
        <v/>
      </c>
      <c r="G124" s="102" t="str">
        <f>IF($E124="","",IFERROR(VLOOKUP($E124,tbFuncionarios[[Matrícula]:[Status]],4,FALSE),""))</f>
        <v/>
      </c>
      <c r="H124" s="102" t="str">
        <f>IF($E124="","",IFERROR(VLOOKUP($E124,tbFuncionarios[[Matrícula]:[Status]],5,FALSE),""))</f>
        <v/>
      </c>
      <c r="I124" s="102" t="str">
        <f>IF($E124="","",IFERROR(VLOOKUP($E124,tbFuncionarios[[Matrícula]:[Status]],6,FALSE),""))</f>
        <v/>
      </c>
      <c r="J124" s="98" t="str">
        <f>IF($E124="","",IFERROR(INDEX(tbFuncionarios[],MATCH($E124,tbFuncionarios[Matrícula],0),2),""))</f>
        <v/>
      </c>
      <c r="K124" s="102" t="str">
        <f>IF($E124="","",IFERROR(VLOOKUP($E124,tbFuncionarios[[Matrícula]:[Status]],7,FALSE),""))</f>
        <v/>
      </c>
      <c r="L124" s="99"/>
      <c r="M124" s="99"/>
      <c r="N124" s="100" t="str">
        <f t="shared" si="3"/>
        <v/>
      </c>
      <c r="O124" s="101"/>
    </row>
    <row r="125" spans="2:15" x14ac:dyDescent="0.25">
      <c r="B125" s="9" t="str">
        <f t="shared" si="4"/>
        <v/>
      </c>
      <c r="C125" s="96">
        <f t="shared" si="5"/>
        <v>119</v>
      </c>
      <c r="D125" s="97"/>
      <c r="F125" s="98" t="str">
        <f>IF($E125="","",IFERROR(VLOOKUP($E125,tbFuncionarios[[Matrícula]:[Status]],2,FALSE),""))</f>
        <v/>
      </c>
      <c r="G125" s="102" t="str">
        <f>IF($E125="","",IFERROR(VLOOKUP($E125,tbFuncionarios[[Matrícula]:[Status]],4,FALSE),""))</f>
        <v/>
      </c>
      <c r="H125" s="102" t="str">
        <f>IF($E125="","",IFERROR(VLOOKUP($E125,tbFuncionarios[[Matrícula]:[Status]],5,FALSE),""))</f>
        <v/>
      </c>
      <c r="I125" s="102" t="str">
        <f>IF($E125="","",IFERROR(VLOOKUP($E125,tbFuncionarios[[Matrícula]:[Status]],6,FALSE),""))</f>
        <v/>
      </c>
      <c r="J125" s="98" t="str">
        <f>IF($E125="","",IFERROR(INDEX(tbFuncionarios[],MATCH($E125,tbFuncionarios[Matrícula],0),2),""))</f>
        <v/>
      </c>
      <c r="K125" s="102" t="str">
        <f>IF($E125="","",IFERROR(VLOOKUP($E125,tbFuncionarios[[Matrícula]:[Status]],7,FALSE),""))</f>
        <v/>
      </c>
      <c r="L125" s="99"/>
      <c r="M125" s="99"/>
      <c r="N125" s="100" t="str">
        <f t="shared" si="3"/>
        <v/>
      </c>
      <c r="O125" s="101"/>
    </row>
    <row r="126" spans="2:15" x14ac:dyDescent="0.25">
      <c r="B126" s="9" t="str">
        <f t="shared" si="4"/>
        <v/>
      </c>
      <c r="C126" s="96">
        <f t="shared" si="5"/>
        <v>120</v>
      </c>
      <c r="D126" s="97"/>
      <c r="F126" s="98" t="str">
        <f>IF($E126="","",IFERROR(VLOOKUP($E126,tbFuncionarios[[Matrícula]:[Status]],2,FALSE),""))</f>
        <v/>
      </c>
      <c r="G126" s="102" t="str">
        <f>IF($E126="","",IFERROR(VLOOKUP($E126,tbFuncionarios[[Matrícula]:[Status]],4,FALSE),""))</f>
        <v/>
      </c>
      <c r="H126" s="102" t="str">
        <f>IF($E126="","",IFERROR(VLOOKUP($E126,tbFuncionarios[[Matrícula]:[Status]],5,FALSE),""))</f>
        <v/>
      </c>
      <c r="I126" s="102" t="str">
        <f>IF($E126="","",IFERROR(VLOOKUP($E126,tbFuncionarios[[Matrícula]:[Status]],6,FALSE),""))</f>
        <v/>
      </c>
      <c r="J126" s="98" t="str">
        <f>IF($E126="","",IFERROR(INDEX(tbFuncionarios[],MATCH($E126,tbFuncionarios[Matrícula],0),2),""))</f>
        <v/>
      </c>
      <c r="K126" s="102" t="str">
        <f>IF($E126="","",IFERROR(VLOOKUP($E126,tbFuncionarios[[Matrícula]:[Status]],7,FALSE),""))</f>
        <v/>
      </c>
      <c r="L126" s="99"/>
      <c r="M126" s="99"/>
      <c r="N126" s="100" t="str">
        <f t="shared" si="3"/>
        <v/>
      </c>
      <c r="O126" s="101"/>
    </row>
    <row r="127" spans="2:15" x14ac:dyDescent="0.25">
      <c r="B127" s="9" t="str">
        <f t="shared" si="4"/>
        <v/>
      </c>
      <c r="C127" s="96">
        <f t="shared" si="5"/>
        <v>121</v>
      </c>
      <c r="D127" s="97"/>
      <c r="F127" s="98" t="str">
        <f>IF($E127="","",IFERROR(VLOOKUP($E127,tbFuncionarios[[Matrícula]:[Status]],2,FALSE),""))</f>
        <v/>
      </c>
      <c r="G127" s="102" t="str">
        <f>IF($E127="","",IFERROR(VLOOKUP($E127,tbFuncionarios[[Matrícula]:[Status]],4,FALSE),""))</f>
        <v/>
      </c>
      <c r="H127" s="102" t="str">
        <f>IF($E127="","",IFERROR(VLOOKUP($E127,tbFuncionarios[[Matrícula]:[Status]],5,FALSE),""))</f>
        <v/>
      </c>
      <c r="I127" s="102" t="str">
        <f>IF($E127="","",IFERROR(VLOOKUP($E127,tbFuncionarios[[Matrícula]:[Status]],6,FALSE),""))</f>
        <v/>
      </c>
      <c r="J127" s="98" t="str">
        <f>IF($E127="","",IFERROR(INDEX(tbFuncionarios[],MATCH($E127,tbFuncionarios[Matrícula],0),2),""))</f>
        <v/>
      </c>
      <c r="K127" s="102" t="str">
        <f>IF($E127="","",IFERROR(VLOOKUP($E127,tbFuncionarios[[Matrícula]:[Status]],7,FALSE),""))</f>
        <v/>
      </c>
      <c r="L127" s="99"/>
      <c r="M127" s="99"/>
      <c r="N127" s="100" t="str">
        <f t="shared" si="3"/>
        <v/>
      </c>
      <c r="O127" s="101"/>
    </row>
    <row r="128" spans="2:15" x14ac:dyDescent="0.25">
      <c r="B128" s="9" t="str">
        <f t="shared" si="4"/>
        <v/>
      </c>
      <c r="C128" s="96">
        <f t="shared" si="5"/>
        <v>122</v>
      </c>
      <c r="D128" s="97"/>
      <c r="F128" s="98" t="str">
        <f>IF($E128="","",IFERROR(VLOOKUP($E128,tbFuncionarios[[Matrícula]:[Status]],2,FALSE),""))</f>
        <v/>
      </c>
      <c r="G128" s="102" t="str">
        <f>IF($E128="","",IFERROR(VLOOKUP($E128,tbFuncionarios[[Matrícula]:[Status]],4,FALSE),""))</f>
        <v/>
      </c>
      <c r="H128" s="102" t="str">
        <f>IF($E128="","",IFERROR(VLOOKUP($E128,tbFuncionarios[[Matrícula]:[Status]],5,FALSE),""))</f>
        <v/>
      </c>
      <c r="I128" s="102" t="str">
        <f>IF($E128="","",IFERROR(VLOOKUP($E128,tbFuncionarios[[Matrícula]:[Status]],6,FALSE),""))</f>
        <v/>
      </c>
      <c r="J128" s="98" t="str">
        <f>IF($E128="","",IFERROR(INDEX(tbFuncionarios[],MATCH($E128,tbFuncionarios[Matrícula],0),2),""))</f>
        <v/>
      </c>
      <c r="K128" s="102" t="str">
        <f>IF($E128="","",IFERROR(VLOOKUP($E128,tbFuncionarios[[Matrícula]:[Status]],7,FALSE),""))</f>
        <v/>
      </c>
      <c r="L128" s="99"/>
      <c r="M128" s="99"/>
      <c r="N128" s="100" t="str">
        <f t="shared" si="3"/>
        <v/>
      </c>
      <c r="O128" s="101"/>
    </row>
    <row r="129" spans="2:15" x14ac:dyDescent="0.25">
      <c r="B129" s="9" t="str">
        <f t="shared" si="4"/>
        <v/>
      </c>
      <c r="C129" s="96">
        <f t="shared" si="5"/>
        <v>123</v>
      </c>
      <c r="D129" s="97"/>
      <c r="F129" s="98" t="str">
        <f>IF($E129="","",IFERROR(VLOOKUP($E129,tbFuncionarios[[Matrícula]:[Status]],2,FALSE),""))</f>
        <v/>
      </c>
      <c r="G129" s="102" t="str">
        <f>IF($E129="","",IFERROR(VLOOKUP($E129,tbFuncionarios[[Matrícula]:[Status]],4,FALSE),""))</f>
        <v/>
      </c>
      <c r="H129" s="102" t="str">
        <f>IF($E129="","",IFERROR(VLOOKUP($E129,tbFuncionarios[[Matrícula]:[Status]],5,FALSE),""))</f>
        <v/>
      </c>
      <c r="I129" s="102" t="str">
        <f>IF($E129="","",IFERROR(VLOOKUP($E129,tbFuncionarios[[Matrícula]:[Status]],6,FALSE),""))</f>
        <v/>
      </c>
      <c r="J129" s="98" t="str">
        <f>IF($E129="","",IFERROR(INDEX(tbFuncionarios[],MATCH($E129,tbFuncionarios[Matrícula],0),2),""))</f>
        <v/>
      </c>
      <c r="K129" s="102" t="str">
        <f>IF($E129="","",IFERROR(VLOOKUP($E129,tbFuncionarios[[Matrícula]:[Status]],7,FALSE),""))</f>
        <v/>
      </c>
      <c r="L129" s="99"/>
      <c r="M129" s="99"/>
      <c r="N129" s="100" t="str">
        <f t="shared" si="3"/>
        <v/>
      </c>
      <c r="O129" s="101"/>
    </row>
    <row r="130" spans="2:15" x14ac:dyDescent="0.25">
      <c r="B130" s="9" t="str">
        <f t="shared" si="4"/>
        <v/>
      </c>
      <c r="C130" s="96">
        <f t="shared" si="5"/>
        <v>124</v>
      </c>
      <c r="D130" s="97"/>
      <c r="F130" s="98" t="str">
        <f>IF($E130="","",IFERROR(VLOOKUP($E130,tbFuncionarios[[Matrícula]:[Status]],2,FALSE),""))</f>
        <v/>
      </c>
      <c r="G130" s="102" t="str">
        <f>IF($E130="","",IFERROR(VLOOKUP($E130,tbFuncionarios[[Matrícula]:[Status]],4,FALSE),""))</f>
        <v/>
      </c>
      <c r="H130" s="102" t="str">
        <f>IF($E130="","",IFERROR(VLOOKUP($E130,tbFuncionarios[[Matrícula]:[Status]],5,FALSE),""))</f>
        <v/>
      </c>
      <c r="I130" s="102" t="str">
        <f>IF($E130="","",IFERROR(VLOOKUP($E130,tbFuncionarios[[Matrícula]:[Status]],6,FALSE),""))</f>
        <v/>
      </c>
      <c r="J130" s="98" t="str">
        <f>IF($E130="","",IFERROR(INDEX(tbFuncionarios[],MATCH($E130,tbFuncionarios[Matrícula],0),2),""))</f>
        <v/>
      </c>
      <c r="K130" s="102" t="str">
        <f>IF($E130="","",IFERROR(VLOOKUP($E130,tbFuncionarios[[Matrícula]:[Status]],7,FALSE),""))</f>
        <v/>
      </c>
      <c r="L130" s="99"/>
      <c r="M130" s="99"/>
      <c r="N130" s="100" t="str">
        <f t="shared" si="3"/>
        <v/>
      </c>
      <c r="O130" s="101"/>
    </row>
    <row r="131" spans="2:15" x14ac:dyDescent="0.25">
      <c r="B131" s="9" t="str">
        <f t="shared" si="4"/>
        <v/>
      </c>
      <c r="C131" s="96">
        <f t="shared" si="5"/>
        <v>125</v>
      </c>
      <c r="D131" s="97"/>
      <c r="F131" s="98" t="str">
        <f>IF($E131="","",IFERROR(VLOOKUP($E131,tbFuncionarios[[Matrícula]:[Status]],2,FALSE),""))</f>
        <v/>
      </c>
      <c r="G131" s="102" t="str">
        <f>IF($E131="","",IFERROR(VLOOKUP($E131,tbFuncionarios[[Matrícula]:[Status]],4,FALSE),""))</f>
        <v/>
      </c>
      <c r="H131" s="102" t="str">
        <f>IF($E131="","",IFERROR(VLOOKUP($E131,tbFuncionarios[[Matrícula]:[Status]],5,FALSE),""))</f>
        <v/>
      </c>
      <c r="I131" s="102" t="str">
        <f>IF($E131="","",IFERROR(VLOOKUP($E131,tbFuncionarios[[Matrícula]:[Status]],6,FALSE),""))</f>
        <v/>
      </c>
      <c r="J131" s="98" t="str">
        <f>IF($E131="","",IFERROR(INDEX(tbFuncionarios[],MATCH($E131,tbFuncionarios[Matrícula],0),2),""))</f>
        <v/>
      </c>
      <c r="K131" s="102" t="str">
        <f>IF($E131="","",IFERROR(VLOOKUP($E131,tbFuncionarios[[Matrícula]:[Status]],7,FALSE),""))</f>
        <v/>
      </c>
      <c r="L131" s="99"/>
      <c r="M131" s="99"/>
      <c r="N131" s="100" t="str">
        <f t="shared" si="3"/>
        <v/>
      </c>
      <c r="O131" s="101"/>
    </row>
    <row r="132" spans="2:15" x14ac:dyDescent="0.25">
      <c r="B132" s="9" t="str">
        <f t="shared" si="4"/>
        <v/>
      </c>
      <c r="C132" s="96">
        <f t="shared" si="5"/>
        <v>126</v>
      </c>
      <c r="D132" s="97"/>
      <c r="F132" s="98" t="str">
        <f>IF($E132="","",IFERROR(VLOOKUP($E132,tbFuncionarios[[Matrícula]:[Status]],2,FALSE),""))</f>
        <v/>
      </c>
      <c r="G132" s="102" t="str">
        <f>IF($E132="","",IFERROR(VLOOKUP($E132,tbFuncionarios[[Matrícula]:[Status]],4,FALSE),""))</f>
        <v/>
      </c>
      <c r="H132" s="102" t="str">
        <f>IF($E132="","",IFERROR(VLOOKUP($E132,tbFuncionarios[[Matrícula]:[Status]],5,FALSE),""))</f>
        <v/>
      </c>
      <c r="I132" s="102" t="str">
        <f>IF($E132="","",IFERROR(VLOOKUP($E132,tbFuncionarios[[Matrícula]:[Status]],6,FALSE),""))</f>
        <v/>
      </c>
      <c r="J132" s="98" t="str">
        <f>IF($E132="","",IFERROR(INDEX(tbFuncionarios[],MATCH($E132,tbFuncionarios[Matrícula],0),2),""))</f>
        <v/>
      </c>
      <c r="K132" s="102" t="str">
        <f>IF($E132="","",IFERROR(VLOOKUP($E132,tbFuncionarios[[Matrícula]:[Status]],7,FALSE),""))</f>
        <v/>
      </c>
      <c r="L132" s="99"/>
      <c r="M132" s="99"/>
      <c r="N132" s="100" t="str">
        <f t="shared" si="3"/>
        <v/>
      </c>
      <c r="O132" s="101"/>
    </row>
    <row r="133" spans="2:15" x14ac:dyDescent="0.25">
      <c r="B133" s="9" t="str">
        <f t="shared" si="4"/>
        <v/>
      </c>
      <c r="C133" s="96">
        <f t="shared" si="5"/>
        <v>127</v>
      </c>
      <c r="D133" s="97"/>
      <c r="F133" s="98" t="str">
        <f>IF($E133="","",IFERROR(VLOOKUP($E133,tbFuncionarios[[Matrícula]:[Status]],2,FALSE),""))</f>
        <v/>
      </c>
      <c r="G133" s="102" t="str">
        <f>IF($E133="","",IFERROR(VLOOKUP($E133,tbFuncionarios[[Matrícula]:[Status]],4,FALSE),""))</f>
        <v/>
      </c>
      <c r="H133" s="102" t="str">
        <f>IF($E133="","",IFERROR(VLOOKUP($E133,tbFuncionarios[[Matrícula]:[Status]],5,FALSE),""))</f>
        <v/>
      </c>
      <c r="I133" s="102" t="str">
        <f>IF($E133="","",IFERROR(VLOOKUP($E133,tbFuncionarios[[Matrícula]:[Status]],6,FALSE),""))</f>
        <v/>
      </c>
      <c r="J133" s="98" t="str">
        <f>IF($E133="","",IFERROR(INDEX(tbFuncionarios[],MATCH($E133,tbFuncionarios[Matrícula],0),2),""))</f>
        <v/>
      </c>
      <c r="K133" s="102" t="str">
        <f>IF($E133="","",IFERROR(VLOOKUP($E133,tbFuncionarios[[Matrícula]:[Status]],7,FALSE),""))</f>
        <v/>
      </c>
      <c r="L133" s="99"/>
      <c r="M133" s="99"/>
      <c r="N133" s="100" t="str">
        <f t="shared" si="3"/>
        <v/>
      </c>
      <c r="O133" s="101"/>
    </row>
    <row r="134" spans="2:15" x14ac:dyDescent="0.25">
      <c r="B134" s="9" t="str">
        <f t="shared" si="4"/>
        <v/>
      </c>
      <c r="C134" s="96">
        <f t="shared" si="5"/>
        <v>128</v>
      </c>
      <c r="D134" s="97"/>
      <c r="F134" s="98" t="str">
        <f>IF($E134="","",IFERROR(VLOOKUP($E134,tbFuncionarios[[Matrícula]:[Status]],2,FALSE),""))</f>
        <v/>
      </c>
      <c r="G134" s="102" t="str">
        <f>IF($E134="","",IFERROR(VLOOKUP($E134,tbFuncionarios[[Matrícula]:[Status]],4,FALSE),""))</f>
        <v/>
      </c>
      <c r="H134" s="102" t="str">
        <f>IF($E134="","",IFERROR(VLOOKUP($E134,tbFuncionarios[[Matrícula]:[Status]],5,FALSE),""))</f>
        <v/>
      </c>
      <c r="I134" s="102" t="str">
        <f>IF($E134="","",IFERROR(VLOOKUP($E134,tbFuncionarios[[Matrícula]:[Status]],6,FALSE),""))</f>
        <v/>
      </c>
      <c r="J134" s="98" t="str">
        <f>IF($E134="","",IFERROR(INDEX(tbFuncionarios[],MATCH($E134,tbFuncionarios[Matrícula],0),2),""))</f>
        <v/>
      </c>
      <c r="K134" s="102" t="str">
        <f>IF($E134="","",IFERROR(VLOOKUP($E134,tbFuncionarios[[Matrícula]:[Status]],7,FALSE),""))</f>
        <v/>
      </c>
      <c r="L134" s="99"/>
      <c r="M134" s="99"/>
      <c r="N134" s="100" t="str">
        <f t="shared" si="3"/>
        <v/>
      </c>
      <c r="O134" s="101"/>
    </row>
    <row r="135" spans="2:15" x14ac:dyDescent="0.25">
      <c r="B135" s="9" t="str">
        <f t="shared" si="4"/>
        <v/>
      </c>
      <c r="C135" s="96">
        <f t="shared" si="5"/>
        <v>129</v>
      </c>
      <c r="D135" s="97"/>
      <c r="F135" s="98" t="str">
        <f>IF($E135="","",IFERROR(VLOOKUP($E135,tbFuncionarios[[Matrícula]:[Status]],2,FALSE),""))</f>
        <v/>
      </c>
      <c r="G135" s="102" t="str">
        <f>IF($E135="","",IFERROR(VLOOKUP($E135,tbFuncionarios[[Matrícula]:[Status]],4,FALSE),""))</f>
        <v/>
      </c>
      <c r="H135" s="102" t="str">
        <f>IF($E135="","",IFERROR(VLOOKUP($E135,tbFuncionarios[[Matrícula]:[Status]],5,FALSE),""))</f>
        <v/>
      </c>
      <c r="I135" s="102" t="str">
        <f>IF($E135="","",IFERROR(VLOOKUP($E135,tbFuncionarios[[Matrícula]:[Status]],6,FALSE),""))</f>
        <v/>
      </c>
      <c r="J135" s="98" t="str">
        <f>IF($E135="","",IFERROR(INDEX(tbFuncionarios[],MATCH($E135,tbFuncionarios[Matrícula],0),2),""))</f>
        <v/>
      </c>
      <c r="K135" s="102" t="str">
        <f>IF($E135="","",IFERROR(VLOOKUP($E135,tbFuncionarios[[Matrícula]:[Status]],7,FALSE),""))</f>
        <v/>
      </c>
      <c r="L135" s="99"/>
      <c r="M135" s="99"/>
      <c r="N135" s="100" t="str">
        <f t="shared" ref="N135:N198" si="6">IFERROR(IF(E135="","",IF(AND(L135&lt;&gt;"",M135&lt;&gt;""),IF((RIGHT(I135,5)-LEFT(I135,5))&gt;=(M135-L135),(RIGHT(I135,5)-LEFT(I135,5))-(M135-L135),0),IF(AND(L135&lt;&gt;"",M135=""),L135-LEFT(I135,5),IF(AND(L135="",M135=""),IF(RIGHT(I135,5)&gt;LEFT(I135,5),RIGHT(I135,5)-LEFT(I135,5),LEFT(I135,5)-RIGHT(I135,5)),"")))),"")</f>
        <v/>
      </c>
      <c r="O135" s="101"/>
    </row>
    <row r="136" spans="2:15" x14ac:dyDescent="0.25">
      <c r="B136" s="9" t="str">
        <f t="shared" si="4"/>
        <v/>
      </c>
      <c r="C136" s="96">
        <f t="shared" si="5"/>
        <v>130</v>
      </c>
      <c r="D136" s="97"/>
      <c r="F136" s="98" t="str">
        <f>IF($E136="","",IFERROR(VLOOKUP($E136,tbFuncionarios[[Matrícula]:[Status]],2,FALSE),""))</f>
        <v/>
      </c>
      <c r="G136" s="102" t="str">
        <f>IF($E136="","",IFERROR(VLOOKUP($E136,tbFuncionarios[[Matrícula]:[Status]],4,FALSE),""))</f>
        <v/>
      </c>
      <c r="H136" s="102" t="str">
        <f>IF($E136="","",IFERROR(VLOOKUP($E136,tbFuncionarios[[Matrícula]:[Status]],5,FALSE),""))</f>
        <v/>
      </c>
      <c r="I136" s="102" t="str">
        <f>IF($E136="","",IFERROR(VLOOKUP($E136,tbFuncionarios[[Matrícula]:[Status]],6,FALSE),""))</f>
        <v/>
      </c>
      <c r="J136" s="98" t="str">
        <f>IF($E136="","",IFERROR(INDEX(tbFuncionarios[],MATCH($E136,tbFuncionarios[Matrícula],0),2),""))</f>
        <v/>
      </c>
      <c r="K136" s="102" t="str">
        <f>IF($E136="","",IFERROR(VLOOKUP($E136,tbFuncionarios[[Matrícula]:[Status]],7,FALSE),""))</f>
        <v/>
      </c>
      <c r="L136" s="99"/>
      <c r="M136" s="99"/>
      <c r="N136" s="100" t="str">
        <f t="shared" si="6"/>
        <v/>
      </c>
      <c r="O136" s="101"/>
    </row>
    <row r="137" spans="2:15" x14ac:dyDescent="0.25">
      <c r="B137" s="9" t="str">
        <f t="shared" si="4"/>
        <v/>
      </c>
      <c r="C137" s="96">
        <f t="shared" si="5"/>
        <v>131</v>
      </c>
      <c r="D137" s="97"/>
      <c r="F137" s="98" t="str">
        <f>IF($E137="","",IFERROR(VLOOKUP($E137,tbFuncionarios[[Matrícula]:[Status]],2,FALSE),""))</f>
        <v/>
      </c>
      <c r="G137" s="102" t="str">
        <f>IF($E137="","",IFERROR(VLOOKUP($E137,tbFuncionarios[[Matrícula]:[Status]],4,FALSE),""))</f>
        <v/>
      </c>
      <c r="H137" s="102" t="str">
        <f>IF($E137="","",IFERROR(VLOOKUP($E137,tbFuncionarios[[Matrícula]:[Status]],5,FALSE),""))</f>
        <v/>
      </c>
      <c r="I137" s="102" t="str">
        <f>IF($E137="","",IFERROR(VLOOKUP($E137,tbFuncionarios[[Matrícula]:[Status]],6,FALSE),""))</f>
        <v/>
      </c>
      <c r="J137" s="98" t="str">
        <f>IF($E137="","",IFERROR(INDEX(tbFuncionarios[],MATCH($E137,tbFuncionarios[Matrícula],0),2),""))</f>
        <v/>
      </c>
      <c r="K137" s="102" t="str">
        <f>IF($E137="","",IFERROR(VLOOKUP($E137,tbFuncionarios[[Matrícula]:[Status]],7,FALSE),""))</f>
        <v/>
      </c>
      <c r="L137" s="99"/>
      <c r="M137" s="99"/>
      <c r="N137" s="100" t="str">
        <f t="shared" si="6"/>
        <v/>
      </c>
      <c r="O137" s="101"/>
    </row>
    <row r="138" spans="2:15" x14ac:dyDescent="0.25">
      <c r="B138" s="9" t="str">
        <f t="shared" ref="B138:B201" si="7">IF(AND(D138&lt;&gt;"",E138&lt;&gt;""),TEXT(D138,"DD/MM/AAAA")&amp;F138&amp;I138,"")</f>
        <v/>
      </c>
      <c r="C138" s="96">
        <f t="shared" ref="C138:C201" si="8">IFERROR(C137+1,1)</f>
        <v>132</v>
      </c>
      <c r="D138" s="97"/>
      <c r="F138" s="98" t="str">
        <f>IF($E138="","",IFERROR(VLOOKUP($E138,tbFuncionarios[[Matrícula]:[Status]],2,FALSE),""))</f>
        <v/>
      </c>
      <c r="G138" s="102" t="str">
        <f>IF($E138="","",IFERROR(VLOOKUP($E138,tbFuncionarios[[Matrícula]:[Status]],4,FALSE),""))</f>
        <v/>
      </c>
      <c r="H138" s="102" t="str">
        <f>IF($E138="","",IFERROR(VLOOKUP($E138,tbFuncionarios[[Matrícula]:[Status]],5,FALSE),""))</f>
        <v/>
      </c>
      <c r="I138" s="102" t="str">
        <f>IF($E138="","",IFERROR(VLOOKUP($E138,tbFuncionarios[[Matrícula]:[Status]],6,FALSE),""))</f>
        <v/>
      </c>
      <c r="J138" s="98" t="str">
        <f>IF($E138="","",IFERROR(INDEX(tbFuncionarios[],MATCH($E138,tbFuncionarios[Matrícula],0),2),""))</f>
        <v/>
      </c>
      <c r="K138" s="102" t="str">
        <f>IF($E138="","",IFERROR(VLOOKUP($E138,tbFuncionarios[[Matrícula]:[Status]],7,FALSE),""))</f>
        <v/>
      </c>
      <c r="L138" s="99"/>
      <c r="M138" s="99"/>
      <c r="N138" s="100" t="str">
        <f t="shared" si="6"/>
        <v/>
      </c>
      <c r="O138" s="101"/>
    </row>
    <row r="139" spans="2:15" x14ac:dyDescent="0.25">
      <c r="B139" s="9" t="str">
        <f t="shared" si="7"/>
        <v/>
      </c>
      <c r="C139" s="96">
        <f t="shared" si="8"/>
        <v>133</v>
      </c>
      <c r="D139" s="97"/>
      <c r="F139" s="98" t="str">
        <f>IF($E139="","",IFERROR(VLOOKUP($E139,tbFuncionarios[[Matrícula]:[Status]],2,FALSE),""))</f>
        <v/>
      </c>
      <c r="G139" s="102" t="str">
        <f>IF($E139="","",IFERROR(VLOOKUP($E139,tbFuncionarios[[Matrícula]:[Status]],4,FALSE),""))</f>
        <v/>
      </c>
      <c r="H139" s="102" t="str">
        <f>IF($E139="","",IFERROR(VLOOKUP($E139,tbFuncionarios[[Matrícula]:[Status]],5,FALSE),""))</f>
        <v/>
      </c>
      <c r="I139" s="102" t="str">
        <f>IF($E139="","",IFERROR(VLOOKUP($E139,tbFuncionarios[[Matrícula]:[Status]],6,FALSE),""))</f>
        <v/>
      </c>
      <c r="J139" s="98" t="str">
        <f>IF($E139="","",IFERROR(INDEX(tbFuncionarios[],MATCH($E139,tbFuncionarios[Matrícula],0),2),""))</f>
        <v/>
      </c>
      <c r="K139" s="102" t="str">
        <f>IF($E139="","",IFERROR(VLOOKUP($E139,tbFuncionarios[[Matrícula]:[Status]],7,FALSE),""))</f>
        <v/>
      </c>
      <c r="L139" s="99"/>
      <c r="M139" s="99"/>
      <c r="N139" s="100" t="str">
        <f t="shared" si="6"/>
        <v/>
      </c>
      <c r="O139" s="101"/>
    </row>
    <row r="140" spans="2:15" x14ac:dyDescent="0.25">
      <c r="B140" s="9" t="str">
        <f t="shared" si="7"/>
        <v/>
      </c>
      <c r="C140" s="96">
        <f t="shared" si="8"/>
        <v>134</v>
      </c>
      <c r="D140" s="97"/>
      <c r="F140" s="98" t="str">
        <f>IF($E140="","",IFERROR(VLOOKUP($E140,tbFuncionarios[[Matrícula]:[Status]],2,FALSE),""))</f>
        <v/>
      </c>
      <c r="G140" s="102" t="str">
        <f>IF($E140="","",IFERROR(VLOOKUP($E140,tbFuncionarios[[Matrícula]:[Status]],4,FALSE),""))</f>
        <v/>
      </c>
      <c r="H140" s="102" t="str">
        <f>IF($E140="","",IFERROR(VLOOKUP($E140,tbFuncionarios[[Matrícula]:[Status]],5,FALSE),""))</f>
        <v/>
      </c>
      <c r="I140" s="102" t="str">
        <f>IF($E140="","",IFERROR(VLOOKUP($E140,tbFuncionarios[[Matrícula]:[Status]],6,FALSE),""))</f>
        <v/>
      </c>
      <c r="J140" s="98" t="str">
        <f>IF($E140="","",IFERROR(INDEX(tbFuncionarios[],MATCH($E140,tbFuncionarios[Matrícula],0),2),""))</f>
        <v/>
      </c>
      <c r="K140" s="102" t="str">
        <f>IF($E140="","",IFERROR(VLOOKUP($E140,tbFuncionarios[[Matrícula]:[Status]],7,FALSE),""))</f>
        <v/>
      </c>
      <c r="L140" s="99"/>
      <c r="M140" s="99"/>
      <c r="N140" s="100" t="str">
        <f t="shared" si="6"/>
        <v/>
      </c>
      <c r="O140" s="101"/>
    </row>
    <row r="141" spans="2:15" x14ac:dyDescent="0.25">
      <c r="B141" s="9" t="str">
        <f t="shared" si="7"/>
        <v/>
      </c>
      <c r="C141" s="96">
        <f t="shared" si="8"/>
        <v>135</v>
      </c>
      <c r="D141" s="97"/>
      <c r="F141" s="98" t="str">
        <f>IF($E141="","",IFERROR(VLOOKUP($E141,tbFuncionarios[[Matrícula]:[Status]],2,FALSE),""))</f>
        <v/>
      </c>
      <c r="G141" s="102" t="str">
        <f>IF($E141="","",IFERROR(VLOOKUP($E141,tbFuncionarios[[Matrícula]:[Status]],4,FALSE),""))</f>
        <v/>
      </c>
      <c r="H141" s="102" t="str">
        <f>IF($E141="","",IFERROR(VLOOKUP($E141,tbFuncionarios[[Matrícula]:[Status]],5,FALSE),""))</f>
        <v/>
      </c>
      <c r="I141" s="102" t="str">
        <f>IF($E141="","",IFERROR(VLOOKUP($E141,tbFuncionarios[[Matrícula]:[Status]],6,FALSE),""))</f>
        <v/>
      </c>
      <c r="J141" s="98" t="str">
        <f>IF($E141="","",IFERROR(INDEX(tbFuncionarios[],MATCH($E141,tbFuncionarios[Matrícula],0),2),""))</f>
        <v/>
      </c>
      <c r="K141" s="102" t="str">
        <f>IF($E141="","",IFERROR(VLOOKUP($E141,tbFuncionarios[[Matrícula]:[Status]],7,FALSE),""))</f>
        <v/>
      </c>
      <c r="L141" s="99"/>
      <c r="M141" s="99"/>
      <c r="N141" s="100" t="str">
        <f t="shared" si="6"/>
        <v/>
      </c>
      <c r="O141" s="101"/>
    </row>
    <row r="142" spans="2:15" x14ac:dyDescent="0.25">
      <c r="B142" s="9" t="str">
        <f t="shared" si="7"/>
        <v/>
      </c>
      <c r="C142" s="96">
        <f t="shared" si="8"/>
        <v>136</v>
      </c>
      <c r="D142" s="97"/>
      <c r="F142" s="98" t="str">
        <f>IF($E142="","",IFERROR(VLOOKUP($E142,tbFuncionarios[[Matrícula]:[Status]],2,FALSE),""))</f>
        <v/>
      </c>
      <c r="G142" s="102" t="str">
        <f>IF($E142="","",IFERROR(VLOOKUP($E142,tbFuncionarios[[Matrícula]:[Status]],4,FALSE),""))</f>
        <v/>
      </c>
      <c r="H142" s="102" t="str">
        <f>IF($E142="","",IFERROR(VLOOKUP($E142,tbFuncionarios[[Matrícula]:[Status]],5,FALSE),""))</f>
        <v/>
      </c>
      <c r="I142" s="102" t="str">
        <f>IF($E142="","",IFERROR(VLOOKUP($E142,tbFuncionarios[[Matrícula]:[Status]],6,FALSE),""))</f>
        <v/>
      </c>
      <c r="J142" s="98" t="str">
        <f>IF($E142="","",IFERROR(INDEX(tbFuncionarios[],MATCH($E142,tbFuncionarios[Matrícula],0),2),""))</f>
        <v/>
      </c>
      <c r="K142" s="102" t="str">
        <f>IF($E142="","",IFERROR(VLOOKUP($E142,tbFuncionarios[[Matrícula]:[Status]],7,FALSE),""))</f>
        <v/>
      </c>
      <c r="L142" s="99"/>
      <c r="M142" s="99"/>
      <c r="N142" s="100" t="str">
        <f t="shared" si="6"/>
        <v/>
      </c>
      <c r="O142" s="101"/>
    </row>
    <row r="143" spans="2:15" x14ac:dyDescent="0.25">
      <c r="B143" s="9" t="str">
        <f t="shared" si="7"/>
        <v/>
      </c>
      <c r="C143" s="96">
        <f t="shared" si="8"/>
        <v>137</v>
      </c>
      <c r="D143" s="97"/>
      <c r="F143" s="98" t="str">
        <f>IF($E143="","",IFERROR(VLOOKUP($E143,tbFuncionarios[[Matrícula]:[Status]],2,FALSE),""))</f>
        <v/>
      </c>
      <c r="G143" s="102" t="str">
        <f>IF($E143="","",IFERROR(VLOOKUP($E143,tbFuncionarios[[Matrícula]:[Status]],4,FALSE),""))</f>
        <v/>
      </c>
      <c r="H143" s="102" t="str">
        <f>IF($E143="","",IFERROR(VLOOKUP($E143,tbFuncionarios[[Matrícula]:[Status]],5,FALSE),""))</f>
        <v/>
      </c>
      <c r="I143" s="102" t="str">
        <f>IF($E143="","",IFERROR(VLOOKUP($E143,tbFuncionarios[[Matrícula]:[Status]],6,FALSE),""))</f>
        <v/>
      </c>
      <c r="J143" s="98" t="str">
        <f>IF($E143="","",IFERROR(INDEX(tbFuncionarios[],MATCH($E143,tbFuncionarios[Matrícula],0),2),""))</f>
        <v/>
      </c>
      <c r="K143" s="102" t="str">
        <f>IF($E143="","",IFERROR(VLOOKUP($E143,tbFuncionarios[[Matrícula]:[Status]],7,FALSE),""))</f>
        <v/>
      </c>
      <c r="L143" s="99"/>
      <c r="M143" s="99"/>
      <c r="N143" s="100" t="str">
        <f t="shared" si="6"/>
        <v/>
      </c>
      <c r="O143" s="101"/>
    </row>
    <row r="144" spans="2:15" x14ac:dyDescent="0.25">
      <c r="B144" s="9" t="str">
        <f t="shared" si="7"/>
        <v/>
      </c>
      <c r="C144" s="96">
        <f t="shared" si="8"/>
        <v>138</v>
      </c>
      <c r="D144" s="97"/>
      <c r="F144" s="98" t="str">
        <f>IF($E144="","",IFERROR(VLOOKUP($E144,tbFuncionarios[[Matrícula]:[Status]],2,FALSE),""))</f>
        <v/>
      </c>
      <c r="G144" s="102" t="str">
        <f>IF($E144="","",IFERROR(VLOOKUP($E144,tbFuncionarios[[Matrícula]:[Status]],4,FALSE),""))</f>
        <v/>
      </c>
      <c r="H144" s="102" t="str">
        <f>IF($E144="","",IFERROR(VLOOKUP($E144,tbFuncionarios[[Matrícula]:[Status]],5,FALSE),""))</f>
        <v/>
      </c>
      <c r="I144" s="102" t="str">
        <f>IF($E144="","",IFERROR(VLOOKUP($E144,tbFuncionarios[[Matrícula]:[Status]],6,FALSE),""))</f>
        <v/>
      </c>
      <c r="J144" s="98" t="str">
        <f>IF($E144="","",IFERROR(INDEX(tbFuncionarios[],MATCH($E144,tbFuncionarios[Matrícula],0),2),""))</f>
        <v/>
      </c>
      <c r="K144" s="102" t="str">
        <f>IF($E144="","",IFERROR(VLOOKUP($E144,tbFuncionarios[[Matrícula]:[Status]],7,FALSE),""))</f>
        <v/>
      </c>
      <c r="L144" s="99"/>
      <c r="M144" s="99"/>
      <c r="N144" s="100" t="str">
        <f t="shared" si="6"/>
        <v/>
      </c>
      <c r="O144" s="101"/>
    </row>
    <row r="145" spans="2:15" x14ac:dyDescent="0.25">
      <c r="B145" s="9" t="str">
        <f t="shared" si="7"/>
        <v/>
      </c>
      <c r="C145" s="96">
        <f t="shared" si="8"/>
        <v>139</v>
      </c>
      <c r="D145" s="97"/>
      <c r="F145" s="98" t="str">
        <f>IF($E145="","",IFERROR(VLOOKUP($E145,tbFuncionarios[[Matrícula]:[Status]],2,FALSE),""))</f>
        <v/>
      </c>
      <c r="G145" s="102" t="str">
        <f>IF($E145="","",IFERROR(VLOOKUP($E145,tbFuncionarios[[Matrícula]:[Status]],4,FALSE),""))</f>
        <v/>
      </c>
      <c r="H145" s="102" t="str">
        <f>IF($E145="","",IFERROR(VLOOKUP($E145,tbFuncionarios[[Matrícula]:[Status]],5,FALSE),""))</f>
        <v/>
      </c>
      <c r="I145" s="102" t="str">
        <f>IF($E145="","",IFERROR(VLOOKUP($E145,tbFuncionarios[[Matrícula]:[Status]],6,FALSE),""))</f>
        <v/>
      </c>
      <c r="J145" s="98" t="str">
        <f>IF($E145="","",IFERROR(INDEX(tbFuncionarios[],MATCH($E145,tbFuncionarios[Matrícula],0),2),""))</f>
        <v/>
      </c>
      <c r="K145" s="102" t="str">
        <f>IF($E145="","",IFERROR(VLOOKUP($E145,tbFuncionarios[[Matrícula]:[Status]],7,FALSE),""))</f>
        <v/>
      </c>
      <c r="L145" s="99"/>
      <c r="M145" s="99"/>
      <c r="N145" s="100" t="str">
        <f t="shared" si="6"/>
        <v/>
      </c>
      <c r="O145" s="101"/>
    </row>
    <row r="146" spans="2:15" x14ac:dyDescent="0.25">
      <c r="B146" s="9" t="str">
        <f t="shared" si="7"/>
        <v/>
      </c>
      <c r="C146" s="96">
        <f t="shared" si="8"/>
        <v>140</v>
      </c>
      <c r="D146" s="97"/>
      <c r="F146" s="98" t="str">
        <f>IF($E146="","",IFERROR(VLOOKUP($E146,tbFuncionarios[[Matrícula]:[Status]],2,FALSE),""))</f>
        <v/>
      </c>
      <c r="G146" s="102" t="str">
        <f>IF($E146="","",IFERROR(VLOOKUP($E146,tbFuncionarios[[Matrícula]:[Status]],4,FALSE),""))</f>
        <v/>
      </c>
      <c r="H146" s="102" t="str">
        <f>IF($E146="","",IFERROR(VLOOKUP($E146,tbFuncionarios[[Matrícula]:[Status]],5,FALSE),""))</f>
        <v/>
      </c>
      <c r="I146" s="102" t="str">
        <f>IF($E146="","",IFERROR(VLOOKUP($E146,tbFuncionarios[[Matrícula]:[Status]],6,FALSE),""))</f>
        <v/>
      </c>
      <c r="J146" s="98" t="str">
        <f>IF($E146="","",IFERROR(INDEX(tbFuncionarios[],MATCH($E146,tbFuncionarios[Matrícula],0),2),""))</f>
        <v/>
      </c>
      <c r="K146" s="102" t="str">
        <f>IF($E146="","",IFERROR(VLOOKUP($E146,tbFuncionarios[[Matrícula]:[Status]],7,FALSE),""))</f>
        <v/>
      </c>
      <c r="L146" s="99"/>
      <c r="M146" s="99"/>
      <c r="N146" s="100" t="str">
        <f t="shared" si="6"/>
        <v/>
      </c>
      <c r="O146" s="101"/>
    </row>
    <row r="147" spans="2:15" x14ac:dyDescent="0.25">
      <c r="B147" s="9" t="str">
        <f t="shared" si="7"/>
        <v/>
      </c>
      <c r="C147" s="96">
        <f t="shared" si="8"/>
        <v>141</v>
      </c>
      <c r="D147" s="97"/>
      <c r="F147" s="98" t="str">
        <f>IF($E147="","",IFERROR(VLOOKUP($E147,tbFuncionarios[[Matrícula]:[Status]],2,FALSE),""))</f>
        <v/>
      </c>
      <c r="G147" s="102" t="str">
        <f>IF($E147="","",IFERROR(VLOOKUP($E147,tbFuncionarios[[Matrícula]:[Status]],4,FALSE),""))</f>
        <v/>
      </c>
      <c r="H147" s="102" t="str">
        <f>IF($E147="","",IFERROR(VLOOKUP($E147,tbFuncionarios[[Matrícula]:[Status]],5,FALSE),""))</f>
        <v/>
      </c>
      <c r="I147" s="102" t="str">
        <f>IF($E147="","",IFERROR(VLOOKUP($E147,tbFuncionarios[[Matrícula]:[Status]],6,FALSE),""))</f>
        <v/>
      </c>
      <c r="J147" s="98" t="str">
        <f>IF($E147="","",IFERROR(INDEX(tbFuncionarios[],MATCH($E147,tbFuncionarios[Matrícula],0),2),""))</f>
        <v/>
      </c>
      <c r="K147" s="102" t="str">
        <f>IF($E147="","",IFERROR(VLOOKUP($E147,tbFuncionarios[[Matrícula]:[Status]],7,FALSE),""))</f>
        <v/>
      </c>
      <c r="L147" s="99"/>
      <c r="M147" s="99"/>
      <c r="N147" s="100" t="str">
        <f t="shared" si="6"/>
        <v/>
      </c>
      <c r="O147" s="101"/>
    </row>
    <row r="148" spans="2:15" x14ac:dyDescent="0.25">
      <c r="B148" s="9" t="str">
        <f t="shared" si="7"/>
        <v/>
      </c>
      <c r="C148" s="96">
        <f t="shared" si="8"/>
        <v>142</v>
      </c>
      <c r="D148" s="97"/>
      <c r="F148" s="98" t="str">
        <f>IF($E148="","",IFERROR(VLOOKUP($E148,tbFuncionarios[[Matrícula]:[Status]],2,FALSE),""))</f>
        <v/>
      </c>
      <c r="G148" s="102" t="str">
        <f>IF($E148="","",IFERROR(VLOOKUP($E148,tbFuncionarios[[Matrícula]:[Status]],4,FALSE),""))</f>
        <v/>
      </c>
      <c r="H148" s="102" t="str">
        <f>IF($E148="","",IFERROR(VLOOKUP($E148,tbFuncionarios[[Matrícula]:[Status]],5,FALSE),""))</f>
        <v/>
      </c>
      <c r="I148" s="102" t="str">
        <f>IF($E148="","",IFERROR(VLOOKUP($E148,tbFuncionarios[[Matrícula]:[Status]],6,FALSE),""))</f>
        <v/>
      </c>
      <c r="J148" s="98" t="str">
        <f>IF($E148="","",IFERROR(INDEX(tbFuncionarios[],MATCH($E148,tbFuncionarios[Matrícula],0),2),""))</f>
        <v/>
      </c>
      <c r="K148" s="102" t="str">
        <f>IF($E148="","",IFERROR(VLOOKUP($E148,tbFuncionarios[[Matrícula]:[Status]],7,FALSE),""))</f>
        <v/>
      </c>
      <c r="L148" s="99"/>
      <c r="M148" s="99"/>
      <c r="N148" s="100" t="str">
        <f t="shared" si="6"/>
        <v/>
      </c>
      <c r="O148" s="101"/>
    </row>
    <row r="149" spans="2:15" x14ac:dyDescent="0.25">
      <c r="B149" s="9" t="str">
        <f t="shared" si="7"/>
        <v/>
      </c>
      <c r="C149" s="96">
        <f t="shared" si="8"/>
        <v>143</v>
      </c>
      <c r="D149" s="97"/>
      <c r="F149" s="98" t="str">
        <f>IF($E149="","",IFERROR(VLOOKUP($E149,tbFuncionarios[[Matrícula]:[Status]],2,FALSE),""))</f>
        <v/>
      </c>
      <c r="G149" s="102" t="str">
        <f>IF($E149="","",IFERROR(VLOOKUP($E149,tbFuncionarios[[Matrícula]:[Status]],4,FALSE),""))</f>
        <v/>
      </c>
      <c r="H149" s="102" t="str">
        <f>IF($E149="","",IFERROR(VLOOKUP($E149,tbFuncionarios[[Matrícula]:[Status]],5,FALSE),""))</f>
        <v/>
      </c>
      <c r="I149" s="102" t="str">
        <f>IF($E149="","",IFERROR(VLOOKUP($E149,tbFuncionarios[[Matrícula]:[Status]],6,FALSE),""))</f>
        <v/>
      </c>
      <c r="J149" s="98" t="str">
        <f>IF($E149="","",IFERROR(INDEX(tbFuncionarios[],MATCH($E149,tbFuncionarios[Matrícula],0),2),""))</f>
        <v/>
      </c>
      <c r="K149" s="102" t="str">
        <f>IF($E149="","",IFERROR(VLOOKUP($E149,tbFuncionarios[[Matrícula]:[Status]],7,FALSE),""))</f>
        <v/>
      </c>
      <c r="L149" s="99"/>
      <c r="M149" s="99"/>
      <c r="N149" s="100" t="str">
        <f t="shared" si="6"/>
        <v/>
      </c>
      <c r="O149" s="101"/>
    </row>
    <row r="150" spans="2:15" x14ac:dyDescent="0.25">
      <c r="B150" s="9" t="str">
        <f t="shared" si="7"/>
        <v/>
      </c>
      <c r="C150" s="96">
        <f t="shared" si="8"/>
        <v>144</v>
      </c>
      <c r="D150" s="97"/>
      <c r="F150" s="98" t="str">
        <f>IF($E150="","",IFERROR(VLOOKUP($E150,tbFuncionarios[[Matrícula]:[Status]],2,FALSE),""))</f>
        <v/>
      </c>
      <c r="G150" s="102" t="str">
        <f>IF($E150="","",IFERROR(VLOOKUP($E150,tbFuncionarios[[Matrícula]:[Status]],4,FALSE),""))</f>
        <v/>
      </c>
      <c r="H150" s="102" t="str">
        <f>IF($E150="","",IFERROR(VLOOKUP($E150,tbFuncionarios[[Matrícula]:[Status]],5,FALSE),""))</f>
        <v/>
      </c>
      <c r="I150" s="102" t="str">
        <f>IF($E150="","",IFERROR(VLOOKUP($E150,tbFuncionarios[[Matrícula]:[Status]],6,FALSE),""))</f>
        <v/>
      </c>
      <c r="J150" s="98" t="str">
        <f>IF($E150="","",IFERROR(INDEX(tbFuncionarios[],MATCH($E150,tbFuncionarios[Matrícula],0),2),""))</f>
        <v/>
      </c>
      <c r="K150" s="102" t="str">
        <f>IF($E150="","",IFERROR(VLOOKUP($E150,tbFuncionarios[[Matrícula]:[Status]],7,FALSE),""))</f>
        <v/>
      </c>
      <c r="L150" s="99"/>
      <c r="M150" s="99"/>
      <c r="N150" s="100" t="str">
        <f t="shared" si="6"/>
        <v/>
      </c>
      <c r="O150" s="101"/>
    </row>
    <row r="151" spans="2:15" x14ac:dyDescent="0.25">
      <c r="B151" s="9" t="str">
        <f t="shared" si="7"/>
        <v/>
      </c>
      <c r="C151" s="96">
        <f t="shared" si="8"/>
        <v>145</v>
      </c>
      <c r="D151" s="97"/>
      <c r="F151" s="98" t="str">
        <f>IF($E151="","",IFERROR(VLOOKUP($E151,tbFuncionarios[[Matrícula]:[Status]],2,FALSE),""))</f>
        <v/>
      </c>
      <c r="G151" s="102" t="str">
        <f>IF($E151="","",IFERROR(VLOOKUP($E151,tbFuncionarios[[Matrícula]:[Status]],4,FALSE),""))</f>
        <v/>
      </c>
      <c r="H151" s="102" t="str">
        <f>IF($E151="","",IFERROR(VLOOKUP($E151,tbFuncionarios[[Matrícula]:[Status]],5,FALSE),""))</f>
        <v/>
      </c>
      <c r="I151" s="102" t="str">
        <f>IF($E151="","",IFERROR(VLOOKUP($E151,tbFuncionarios[[Matrícula]:[Status]],6,FALSE),""))</f>
        <v/>
      </c>
      <c r="J151" s="98" t="str">
        <f>IF($E151="","",IFERROR(INDEX(tbFuncionarios[],MATCH($E151,tbFuncionarios[Matrícula],0),2),""))</f>
        <v/>
      </c>
      <c r="K151" s="102" t="str">
        <f>IF($E151="","",IFERROR(VLOOKUP($E151,tbFuncionarios[[Matrícula]:[Status]],7,FALSE),""))</f>
        <v/>
      </c>
      <c r="L151" s="99"/>
      <c r="M151" s="99"/>
      <c r="N151" s="100" t="str">
        <f t="shared" si="6"/>
        <v/>
      </c>
      <c r="O151" s="101"/>
    </row>
    <row r="152" spans="2:15" x14ac:dyDescent="0.25">
      <c r="B152" s="9" t="str">
        <f t="shared" si="7"/>
        <v/>
      </c>
      <c r="C152" s="96">
        <f t="shared" si="8"/>
        <v>146</v>
      </c>
      <c r="D152" s="97"/>
      <c r="F152" s="98" t="str">
        <f>IF($E152="","",IFERROR(VLOOKUP($E152,tbFuncionarios[[Matrícula]:[Status]],2,FALSE),""))</f>
        <v/>
      </c>
      <c r="G152" s="102" t="str">
        <f>IF($E152="","",IFERROR(VLOOKUP($E152,tbFuncionarios[[Matrícula]:[Status]],4,FALSE),""))</f>
        <v/>
      </c>
      <c r="H152" s="102" t="str">
        <f>IF($E152="","",IFERROR(VLOOKUP($E152,tbFuncionarios[[Matrícula]:[Status]],5,FALSE),""))</f>
        <v/>
      </c>
      <c r="I152" s="102" t="str">
        <f>IF($E152="","",IFERROR(VLOOKUP($E152,tbFuncionarios[[Matrícula]:[Status]],6,FALSE),""))</f>
        <v/>
      </c>
      <c r="J152" s="98" t="str">
        <f>IF($E152="","",IFERROR(INDEX(tbFuncionarios[],MATCH($E152,tbFuncionarios[Matrícula],0),2),""))</f>
        <v/>
      </c>
      <c r="K152" s="102" t="str">
        <f>IF($E152="","",IFERROR(VLOOKUP($E152,tbFuncionarios[[Matrícula]:[Status]],7,FALSE),""))</f>
        <v/>
      </c>
      <c r="L152" s="99"/>
      <c r="M152" s="99"/>
      <c r="N152" s="100" t="str">
        <f t="shared" si="6"/>
        <v/>
      </c>
      <c r="O152" s="101"/>
    </row>
    <row r="153" spans="2:15" x14ac:dyDescent="0.25">
      <c r="B153" s="9" t="str">
        <f t="shared" si="7"/>
        <v/>
      </c>
      <c r="C153" s="96">
        <f t="shared" si="8"/>
        <v>147</v>
      </c>
      <c r="D153" s="97"/>
      <c r="F153" s="98" t="str">
        <f>IF($E153="","",IFERROR(VLOOKUP($E153,tbFuncionarios[[Matrícula]:[Status]],2,FALSE),""))</f>
        <v/>
      </c>
      <c r="G153" s="102" t="str">
        <f>IF($E153="","",IFERROR(VLOOKUP($E153,tbFuncionarios[[Matrícula]:[Status]],4,FALSE),""))</f>
        <v/>
      </c>
      <c r="H153" s="102" t="str">
        <f>IF($E153="","",IFERROR(VLOOKUP($E153,tbFuncionarios[[Matrícula]:[Status]],5,FALSE),""))</f>
        <v/>
      </c>
      <c r="I153" s="102" t="str">
        <f>IF($E153="","",IFERROR(VLOOKUP($E153,tbFuncionarios[[Matrícula]:[Status]],6,FALSE),""))</f>
        <v/>
      </c>
      <c r="J153" s="98" t="str">
        <f>IF($E153="","",IFERROR(INDEX(tbFuncionarios[],MATCH($E153,tbFuncionarios[Matrícula],0),2),""))</f>
        <v/>
      </c>
      <c r="K153" s="102" t="str">
        <f>IF($E153="","",IFERROR(VLOOKUP($E153,tbFuncionarios[[Matrícula]:[Status]],7,FALSE),""))</f>
        <v/>
      </c>
      <c r="L153" s="99"/>
      <c r="M153" s="99"/>
      <c r="N153" s="100" t="str">
        <f t="shared" si="6"/>
        <v/>
      </c>
      <c r="O153" s="101"/>
    </row>
    <row r="154" spans="2:15" x14ac:dyDescent="0.25">
      <c r="B154" s="9" t="str">
        <f t="shared" si="7"/>
        <v/>
      </c>
      <c r="C154" s="96">
        <f t="shared" si="8"/>
        <v>148</v>
      </c>
      <c r="D154" s="97"/>
      <c r="F154" s="98" t="str">
        <f>IF($E154="","",IFERROR(VLOOKUP($E154,tbFuncionarios[[Matrícula]:[Status]],2,FALSE),""))</f>
        <v/>
      </c>
      <c r="G154" s="102" t="str">
        <f>IF($E154="","",IFERROR(VLOOKUP($E154,tbFuncionarios[[Matrícula]:[Status]],4,FALSE),""))</f>
        <v/>
      </c>
      <c r="H154" s="102" t="str">
        <f>IF($E154="","",IFERROR(VLOOKUP($E154,tbFuncionarios[[Matrícula]:[Status]],5,FALSE),""))</f>
        <v/>
      </c>
      <c r="I154" s="102" t="str">
        <f>IF($E154="","",IFERROR(VLOOKUP($E154,tbFuncionarios[[Matrícula]:[Status]],6,FALSE),""))</f>
        <v/>
      </c>
      <c r="J154" s="98" t="str">
        <f>IF($E154="","",IFERROR(INDEX(tbFuncionarios[],MATCH($E154,tbFuncionarios[Matrícula],0),2),""))</f>
        <v/>
      </c>
      <c r="K154" s="102" t="str">
        <f>IF($E154="","",IFERROR(VLOOKUP($E154,tbFuncionarios[[Matrícula]:[Status]],7,FALSE),""))</f>
        <v/>
      </c>
      <c r="L154" s="99"/>
      <c r="M154" s="99"/>
      <c r="N154" s="100" t="str">
        <f t="shared" si="6"/>
        <v/>
      </c>
      <c r="O154" s="101"/>
    </row>
    <row r="155" spans="2:15" x14ac:dyDescent="0.25">
      <c r="B155" s="9" t="str">
        <f t="shared" si="7"/>
        <v/>
      </c>
      <c r="C155" s="96">
        <f t="shared" si="8"/>
        <v>149</v>
      </c>
      <c r="D155" s="97"/>
      <c r="F155" s="98" t="str">
        <f>IF($E155="","",IFERROR(VLOOKUP($E155,tbFuncionarios[[Matrícula]:[Status]],2,FALSE),""))</f>
        <v/>
      </c>
      <c r="G155" s="102" t="str">
        <f>IF($E155="","",IFERROR(VLOOKUP($E155,tbFuncionarios[[Matrícula]:[Status]],4,FALSE),""))</f>
        <v/>
      </c>
      <c r="H155" s="102" t="str">
        <f>IF($E155="","",IFERROR(VLOOKUP($E155,tbFuncionarios[[Matrícula]:[Status]],5,FALSE),""))</f>
        <v/>
      </c>
      <c r="I155" s="102" t="str">
        <f>IF($E155="","",IFERROR(VLOOKUP($E155,tbFuncionarios[[Matrícula]:[Status]],6,FALSE),""))</f>
        <v/>
      </c>
      <c r="J155" s="98" t="str">
        <f>IF($E155="","",IFERROR(INDEX(tbFuncionarios[],MATCH($E155,tbFuncionarios[Matrícula],0),2),""))</f>
        <v/>
      </c>
      <c r="K155" s="102" t="str">
        <f>IF($E155="","",IFERROR(VLOOKUP($E155,tbFuncionarios[[Matrícula]:[Status]],7,FALSE),""))</f>
        <v/>
      </c>
      <c r="L155" s="99"/>
      <c r="M155" s="99"/>
      <c r="N155" s="100" t="str">
        <f t="shared" si="6"/>
        <v/>
      </c>
      <c r="O155" s="101"/>
    </row>
    <row r="156" spans="2:15" x14ac:dyDescent="0.25">
      <c r="B156" s="9" t="str">
        <f t="shared" si="7"/>
        <v/>
      </c>
      <c r="C156" s="96">
        <f t="shared" si="8"/>
        <v>150</v>
      </c>
      <c r="D156" s="97"/>
      <c r="F156" s="98" t="str">
        <f>IF($E156="","",IFERROR(VLOOKUP($E156,tbFuncionarios[[Matrícula]:[Status]],2,FALSE),""))</f>
        <v/>
      </c>
      <c r="G156" s="102" t="str">
        <f>IF($E156="","",IFERROR(VLOOKUP($E156,tbFuncionarios[[Matrícula]:[Status]],4,FALSE),""))</f>
        <v/>
      </c>
      <c r="H156" s="102" t="str">
        <f>IF($E156="","",IFERROR(VLOOKUP($E156,tbFuncionarios[[Matrícula]:[Status]],5,FALSE),""))</f>
        <v/>
      </c>
      <c r="I156" s="102" t="str">
        <f>IF($E156="","",IFERROR(VLOOKUP($E156,tbFuncionarios[[Matrícula]:[Status]],6,FALSE),""))</f>
        <v/>
      </c>
      <c r="J156" s="98" t="str">
        <f>IF($E156="","",IFERROR(INDEX(tbFuncionarios[],MATCH($E156,tbFuncionarios[Matrícula],0),2),""))</f>
        <v/>
      </c>
      <c r="K156" s="102" t="str">
        <f>IF($E156="","",IFERROR(VLOOKUP($E156,tbFuncionarios[[Matrícula]:[Status]],7,FALSE),""))</f>
        <v/>
      </c>
      <c r="L156" s="99"/>
      <c r="M156" s="99"/>
      <c r="N156" s="100" t="str">
        <f t="shared" si="6"/>
        <v/>
      </c>
      <c r="O156" s="101"/>
    </row>
    <row r="157" spans="2:15" x14ac:dyDescent="0.25">
      <c r="B157" s="9" t="str">
        <f t="shared" si="7"/>
        <v/>
      </c>
      <c r="C157" s="96">
        <f t="shared" si="8"/>
        <v>151</v>
      </c>
      <c r="D157" s="97"/>
      <c r="F157" s="98" t="str">
        <f>IF($E157="","",IFERROR(VLOOKUP($E157,tbFuncionarios[[Matrícula]:[Status]],2,FALSE),""))</f>
        <v/>
      </c>
      <c r="G157" s="102" t="str">
        <f>IF($E157="","",IFERROR(VLOOKUP($E157,tbFuncionarios[[Matrícula]:[Status]],4,FALSE),""))</f>
        <v/>
      </c>
      <c r="H157" s="102" t="str">
        <f>IF($E157="","",IFERROR(VLOOKUP($E157,tbFuncionarios[[Matrícula]:[Status]],5,FALSE),""))</f>
        <v/>
      </c>
      <c r="I157" s="102" t="str">
        <f>IF($E157="","",IFERROR(VLOOKUP($E157,tbFuncionarios[[Matrícula]:[Status]],6,FALSE),""))</f>
        <v/>
      </c>
      <c r="J157" s="98" t="str">
        <f>IF($E157="","",IFERROR(INDEX(tbFuncionarios[],MATCH($E157,tbFuncionarios[Matrícula],0),2),""))</f>
        <v/>
      </c>
      <c r="K157" s="102" t="str">
        <f>IF($E157="","",IFERROR(VLOOKUP($E157,tbFuncionarios[[Matrícula]:[Status]],7,FALSE),""))</f>
        <v/>
      </c>
      <c r="L157" s="99"/>
      <c r="M157" s="99"/>
      <c r="N157" s="100" t="str">
        <f t="shared" si="6"/>
        <v/>
      </c>
      <c r="O157" s="101"/>
    </row>
    <row r="158" spans="2:15" x14ac:dyDescent="0.25">
      <c r="B158" s="9" t="str">
        <f t="shared" si="7"/>
        <v/>
      </c>
      <c r="C158" s="96">
        <f t="shared" si="8"/>
        <v>152</v>
      </c>
      <c r="D158" s="97"/>
      <c r="F158" s="98" t="str">
        <f>IF($E158="","",IFERROR(VLOOKUP($E158,tbFuncionarios[[Matrícula]:[Status]],2,FALSE),""))</f>
        <v/>
      </c>
      <c r="G158" s="102" t="str">
        <f>IF($E158="","",IFERROR(VLOOKUP($E158,tbFuncionarios[[Matrícula]:[Status]],4,FALSE),""))</f>
        <v/>
      </c>
      <c r="H158" s="102" t="str">
        <f>IF($E158="","",IFERROR(VLOOKUP($E158,tbFuncionarios[[Matrícula]:[Status]],5,FALSE),""))</f>
        <v/>
      </c>
      <c r="I158" s="102" t="str">
        <f>IF($E158="","",IFERROR(VLOOKUP($E158,tbFuncionarios[[Matrícula]:[Status]],6,FALSE),""))</f>
        <v/>
      </c>
      <c r="J158" s="98" t="str">
        <f>IF($E158="","",IFERROR(INDEX(tbFuncionarios[],MATCH($E158,tbFuncionarios[Matrícula],0),2),""))</f>
        <v/>
      </c>
      <c r="K158" s="102" t="str">
        <f>IF($E158="","",IFERROR(VLOOKUP($E158,tbFuncionarios[[Matrícula]:[Status]],7,FALSE),""))</f>
        <v/>
      </c>
      <c r="L158" s="99"/>
      <c r="M158" s="99"/>
      <c r="N158" s="100" t="str">
        <f t="shared" si="6"/>
        <v/>
      </c>
      <c r="O158" s="101"/>
    </row>
    <row r="159" spans="2:15" x14ac:dyDescent="0.25">
      <c r="B159" s="9" t="str">
        <f t="shared" si="7"/>
        <v/>
      </c>
      <c r="C159" s="96">
        <f t="shared" si="8"/>
        <v>153</v>
      </c>
      <c r="D159" s="97"/>
      <c r="F159" s="98" t="str">
        <f>IF($E159="","",IFERROR(VLOOKUP($E159,tbFuncionarios[[Matrícula]:[Status]],2,FALSE),""))</f>
        <v/>
      </c>
      <c r="G159" s="102" t="str">
        <f>IF($E159="","",IFERROR(VLOOKUP($E159,tbFuncionarios[[Matrícula]:[Status]],4,FALSE),""))</f>
        <v/>
      </c>
      <c r="H159" s="102" t="str">
        <f>IF($E159="","",IFERROR(VLOOKUP($E159,tbFuncionarios[[Matrícula]:[Status]],5,FALSE),""))</f>
        <v/>
      </c>
      <c r="I159" s="102" t="str">
        <f>IF($E159="","",IFERROR(VLOOKUP($E159,tbFuncionarios[[Matrícula]:[Status]],6,FALSE),""))</f>
        <v/>
      </c>
      <c r="J159" s="98" t="str">
        <f>IF($E159="","",IFERROR(INDEX(tbFuncionarios[],MATCH($E159,tbFuncionarios[Matrícula],0),2),""))</f>
        <v/>
      </c>
      <c r="K159" s="102" t="str">
        <f>IF($E159="","",IFERROR(VLOOKUP($E159,tbFuncionarios[[Matrícula]:[Status]],7,FALSE),""))</f>
        <v/>
      </c>
      <c r="L159" s="99"/>
      <c r="M159" s="99"/>
      <c r="N159" s="100" t="str">
        <f t="shared" si="6"/>
        <v/>
      </c>
      <c r="O159" s="101"/>
    </row>
    <row r="160" spans="2:15" x14ac:dyDescent="0.25">
      <c r="B160" s="9" t="str">
        <f t="shared" si="7"/>
        <v/>
      </c>
      <c r="C160" s="96">
        <f t="shared" si="8"/>
        <v>154</v>
      </c>
      <c r="D160" s="97"/>
      <c r="F160" s="98" t="str">
        <f>IF($E160="","",IFERROR(VLOOKUP($E160,tbFuncionarios[[Matrícula]:[Status]],2,FALSE),""))</f>
        <v/>
      </c>
      <c r="G160" s="102" t="str">
        <f>IF($E160="","",IFERROR(VLOOKUP($E160,tbFuncionarios[[Matrícula]:[Status]],4,FALSE),""))</f>
        <v/>
      </c>
      <c r="H160" s="102" t="str">
        <f>IF($E160="","",IFERROR(VLOOKUP($E160,tbFuncionarios[[Matrícula]:[Status]],5,FALSE),""))</f>
        <v/>
      </c>
      <c r="I160" s="102" t="str">
        <f>IF($E160="","",IFERROR(VLOOKUP($E160,tbFuncionarios[[Matrícula]:[Status]],6,FALSE),""))</f>
        <v/>
      </c>
      <c r="J160" s="98" t="str">
        <f>IF($E160="","",IFERROR(INDEX(tbFuncionarios[],MATCH($E160,tbFuncionarios[Matrícula],0),2),""))</f>
        <v/>
      </c>
      <c r="K160" s="102" t="str">
        <f>IF($E160="","",IFERROR(VLOOKUP($E160,tbFuncionarios[[Matrícula]:[Status]],7,FALSE),""))</f>
        <v/>
      </c>
      <c r="L160" s="99"/>
      <c r="M160" s="99"/>
      <c r="N160" s="100" t="str">
        <f t="shared" si="6"/>
        <v/>
      </c>
      <c r="O160" s="101"/>
    </row>
    <row r="161" spans="2:15" x14ac:dyDescent="0.25">
      <c r="B161" s="9" t="str">
        <f t="shared" si="7"/>
        <v/>
      </c>
      <c r="C161" s="96">
        <f t="shared" si="8"/>
        <v>155</v>
      </c>
      <c r="D161" s="97"/>
      <c r="F161" s="98" t="str">
        <f>IF($E161="","",IFERROR(VLOOKUP($E161,tbFuncionarios[[Matrícula]:[Status]],2,FALSE),""))</f>
        <v/>
      </c>
      <c r="G161" s="102" t="str">
        <f>IF($E161="","",IFERROR(VLOOKUP($E161,tbFuncionarios[[Matrícula]:[Status]],4,FALSE),""))</f>
        <v/>
      </c>
      <c r="H161" s="102" t="str">
        <f>IF($E161="","",IFERROR(VLOOKUP($E161,tbFuncionarios[[Matrícula]:[Status]],5,FALSE),""))</f>
        <v/>
      </c>
      <c r="I161" s="102" t="str">
        <f>IF($E161="","",IFERROR(VLOOKUP($E161,tbFuncionarios[[Matrícula]:[Status]],6,FALSE),""))</f>
        <v/>
      </c>
      <c r="J161" s="98" t="str">
        <f>IF($E161="","",IFERROR(INDEX(tbFuncionarios[],MATCH($E161,tbFuncionarios[Matrícula],0),2),""))</f>
        <v/>
      </c>
      <c r="K161" s="102" t="str">
        <f>IF($E161="","",IFERROR(VLOOKUP($E161,tbFuncionarios[[Matrícula]:[Status]],7,FALSE),""))</f>
        <v/>
      </c>
      <c r="L161" s="99"/>
      <c r="M161" s="99"/>
      <c r="N161" s="100" t="str">
        <f t="shared" si="6"/>
        <v/>
      </c>
      <c r="O161" s="101"/>
    </row>
    <row r="162" spans="2:15" x14ac:dyDescent="0.25">
      <c r="B162" s="9" t="str">
        <f t="shared" si="7"/>
        <v/>
      </c>
      <c r="C162" s="96">
        <f t="shared" si="8"/>
        <v>156</v>
      </c>
      <c r="D162" s="97"/>
      <c r="F162" s="98" t="str">
        <f>IF($E162="","",IFERROR(VLOOKUP($E162,tbFuncionarios[[Matrícula]:[Status]],2,FALSE),""))</f>
        <v/>
      </c>
      <c r="G162" s="102" t="str">
        <f>IF($E162="","",IFERROR(VLOOKUP($E162,tbFuncionarios[[Matrícula]:[Status]],4,FALSE),""))</f>
        <v/>
      </c>
      <c r="H162" s="102" t="str">
        <f>IF($E162="","",IFERROR(VLOOKUP($E162,tbFuncionarios[[Matrícula]:[Status]],5,FALSE),""))</f>
        <v/>
      </c>
      <c r="I162" s="102" t="str">
        <f>IF($E162="","",IFERROR(VLOOKUP($E162,tbFuncionarios[[Matrícula]:[Status]],6,FALSE),""))</f>
        <v/>
      </c>
      <c r="J162" s="98" t="str">
        <f>IF($E162="","",IFERROR(INDEX(tbFuncionarios[],MATCH($E162,tbFuncionarios[Matrícula],0),2),""))</f>
        <v/>
      </c>
      <c r="K162" s="102" t="str">
        <f>IF($E162="","",IFERROR(VLOOKUP($E162,tbFuncionarios[[Matrícula]:[Status]],7,FALSE),""))</f>
        <v/>
      </c>
      <c r="L162" s="99"/>
      <c r="M162" s="99"/>
      <c r="N162" s="100" t="str">
        <f t="shared" si="6"/>
        <v/>
      </c>
      <c r="O162" s="101"/>
    </row>
    <row r="163" spans="2:15" x14ac:dyDescent="0.25">
      <c r="B163" s="9" t="str">
        <f t="shared" si="7"/>
        <v/>
      </c>
      <c r="C163" s="96">
        <f t="shared" si="8"/>
        <v>157</v>
      </c>
      <c r="D163" s="97"/>
      <c r="F163" s="98" t="str">
        <f>IF($E163="","",IFERROR(VLOOKUP($E163,tbFuncionarios[[Matrícula]:[Status]],2,FALSE),""))</f>
        <v/>
      </c>
      <c r="G163" s="102" t="str">
        <f>IF($E163="","",IFERROR(VLOOKUP($E163,tbFuncionarios[[Matrícula]:[Status]],4,FALSE),""))</f>
        <v/>
      </c>
      <c r="H163" s="102" t="str">
        <f>IF($E163="","",IFERROR(VLOOKUP($E163,tbFuncionarios[[Matrícula]:[Status]],5,FALSE),""))</f>
        <v/>
      </c>
      <c r="I163" s="102" t="str">
        <f>IF($E163="","",IFERROR(VLOOKUP($E163,tbFuncionarios[[Matrícula]:[Status]],6,FALSE),""))</f>
        <v/>
      </c>
      <c r="J163" s="98" t="str">
        <f>IF($E163="","",IFERROR(INDEX(tbFuncionarios[],MATCH($E163,tbFuncionarios[Matrícula],0),2),""))</f>
        <v/>
      </c>
      <c r="K163" s="102" t="str">
        <f>IF($E163="","",IFERROR(VLOOKUP($E163,tbFuncionarios[[Matrícula]:[Status]],7,FALSE),""))</f>
        <v/>
      </c>
      <c r="L163" s="99"/>
      <c r="M163" s="99"/>
      <c r="N163" s="100" t="str">
        <f t="shared" si="6"/>
        <v/>
      </c>
      <c r="O163" s="101"/>
    </row>
    <row r="164" spans="2:15" x14ac:dyDescent="0.25">
      <c r="B164" s="9" t="str">
        <f t="shared" si="7"/>
        <v/>
      </c>
      <c r="C164" s="96">
        <f t="shared" si="8"/>
        <v>158</v>
      </c>
      <c r="D164" s="97"/>
      <c r="F164" s="98" t="str">
        <f>IF($E164="","",IFERROR(VLOOKUP($E164,tbFuncionarios[[Matrícula]:[Status]],2,FALSE),""))</f>
        <v/>
      </c>
      <c r="G164" s="102" t="str">
        <f>IF($E164="","",IFERROR(VLOOKUP($E164,tbFuncionarios[[Matrícula]:[Status]],4,FALSE),""))</f>
        <v/>
      </c>
      <c r="H164" s="102" t="str">
        <f>IF($E164="","",IFERROR(VLOOKUP($E164,tbFuncionarios[[Matrícula]:[Status]],5,FALSE),""))</f>
        <v/>
      </c>
      <c r="I164" s="102" t="str">
        <f>IF($E164="","",IFERROR(VLOOKUP($E164,tbFuncionarios[[Matrícula]:[Status]],6,FALSE),""))</f>
        <v/>
      </c>
      <c r="J164" s="98" t="str">
        <f>IF($E164="","",IFERROR(INDEX(tbFuncionarios[],MATCH($E164,tbFuncionarios[Matrícula],0),2),""))</f>
        <v/>
      </c>
      <c r="K164" s="102" t="str">
        <f>IF($E164="","",IFERROR(VLOOKUP($E164,tbFuncionarios[[Matrícula]:[Status]],7,FALSE),""))</f>
        <v/>
      </c>
      <c r="L164" s="99"/>
      <c r="M164" s="99"/>
      <c r="N164" s="100" t="str">
        <f t="shared" si="6"/>
        <v/>
      </c>
      <c r="O164" s="101"/>
    </row>
    <row r="165" spans="2:15" x14ac:dyDescent="0.25">
      <c r="B165" s="9" t="str">
        <f t="shared" si="7"/>
        <v/>
      </c>
      <c r="C165" s="96">
        <f t="shared" si="8"/>
        <v>159</v>
      </c>
      <c r="D165" s="97"/>
      <c r="F165" s="98" t="str">
        <f>IF($E165="","",IFERROR(VLOOKUP($E165,tbFuncionarios[[Matrícula]:[Status]],2,FALSE),""))</f>
        <v/>
      </c>
      <c r="G165" s="102" t="str">
        <f>IF($E165="","",IFERROR(VLOOKUP($E165,tbFuncionarios[[Matrícula]:[Status]],4,FALSE),""))</f>
        <v/>
      </c>
      <c r="H165" s="102" t="str">
        <f>IF($E165="","",IFERROR(VLOOKUP($E165,tbFuncionarios[[Matrícula]:[Status]],5,FALSE),""))</f>
        <v/>
      </c>
      <c r="I165" s="102" t="str">
        <f>IF($E165="","",IFERROR(VLOOKUP($E165,tbFuncionarios[[Matrícula]:[Status]],6,FALSE),""))</f>
        <v/>
      </c>
      <c r="J165" s="98" t="str">
        <f>IF($E165="","",IFERROR(INDEX(tbFuncionarios[],MATCH($E165,tbFuncionarios[Matrícula],0),2),""))</f>
        <v/>
      </c>
      <c r="K165" s="102" t="str">
        <f>IF($E165="","",IFERROR(VLOOKUP($E165,tbFuncionarios[[Matrícula]:[Status]],7,FALSE),""))</f>
        <v/>
      </c>
      <c r="L165" s="99"/>
      <c r="M165" s="99"/>
      <c r="N165" s="100" t="str">
        <f t="shared" si="6"/>
        <v/>
      </c>
      <c r="O165" s="101"/>
    </row>
    <row r="166" spans="2:15" x14ac:dyDescent="0.25">
      <c r="B166" s="9" t="str">
        <f t="shared" si="7"/>
        <v/>
      </c>
      <c r="C166" s="96">
        <f t="shared" si="8"/>
        <v>160</v>
      </c>
      <c r="D166" s="97"/>
      <c r="F166" s="98" t="str">
        <f>IF($E166="","",IFERROR(VLOOKUP($E166,tbFuncionarios[[Matrícula]:[Status]],2,FALSE),""))</f>
        <v/>
      </c>
      <c r="G166" s="102" t="str">
        <f>IF($E166="","",IFERROR(VLOOKUP($E166,tbFuncionarios[[Matrícula]:[Status]],4,FALSE),""))</f>
        <v/>
      </c>
      <c r="H166" s="102" t="str">
        <f>IF($E166="","",IFERROR(VLOOKUP($E166,tbFuncionarios[[Matrícula]:[Status]],5,FALSE),""))</f>
        <v/>
      </c>
      <c r="I166" s="102" t="str">
        <f>IF($E166="","",IFERROR(VLOOKUP($E166,tbFuncionarios[[Matrícula]:[Status]],6,FALSE),""))</f>
        <v/>
      </c>
      <c r="J166" s="98" t="str">
        <f>IF($E166="","",IFERROR(INDEX(tbFuncionarios[],MATCH($E166,tbFuncionarios[Matrícula],0),2),""))</f>
        <v/>
      </c>
      <c r="K166" s="102" t="str">
        <f>IF($E166="","",IFERROR(VLOOKUP($E166,tbFuncionarios[[Matrícula]:[Status]],7,FALSE),""))</f>
        <v/>
      </c>
      <c r="L166" s="99"/>
      <c r="M166" s="99"/>
      <c r="N166" s="100" t="str">
        <f t="shared" si="6"/>
        <v/>
      </c>
      <c r="O166" s="101"/>
    </row>
    <row r="167" spans="2:15" x14ac:dyDescent="0.25">
      <c r="B167" s="9" t="str">
        <f t="shared" si="7"/>
        <v/>
      </c>
      <c r="C167" s="96">
        <f t="shared" si="8"/>
        <v>161</v>
      </c>
      <c r="D167" s="97"/>
      <c r="F167" s="98" t="str">
        <f>IF($E167="","",IFERROR(VLOOKUP($E167,tbFuncionarios[[Matrícula]:[Status]],2,FALSE),""))</f>
        <v/>
      </c>
      <c r="G167" s="102" t="str">
        <f>IF($E167="","",IFERROR(VLOOKUP($E167,tbFuncionarios[[Matrícula]:[Status]],4,FALSE),""))</f>
        <v/>
      </c>
      <c r="H167" s="102" t="str">
        <f>IF($E167="","",IFERROR(VLOOKUP($E167,tbFuncionarios[[Matrícula]:[Status]],5,FALSE),""))</f>
        <v/>
      </c>
      <c r="I167" s="102" t="str">
        <f>IF($E167="","",IFERROR(VLOOKUP($E167,tbFuncionarios[[Matrícula]:[Status]],6,FALSE),""))</f>
        <v/>
      </c>
      <c r="J167" s="98" t="str">
        <f>IF($E167="","",IFERROR(INDEX(tbFuncionarios[],MATCH($E167,tbFuncionarios[Matrícula],0),2),""))</f>
        <v/>
      </c>
      <c r="K167" s="102" t="str">
        <f>IF($E167="","",IFERROR(VLOOKUP($E167,tbFuncionarios[[Matrícula]:[Status]],7,FALSE),""))</f>
        <v/>
      </c>
      <c r="L167" s="99"/>
      <c r="M167" s="99"/>
      <c r="N167" s="100" t="str">
        <f t="shared" si="6"/>
        <v/>
      </c>
      <c r="O167" s="101"/>
    </row>
    <row r="168" spans="2:15" x14ac:dyDescent="0.25">
      <c r="B168" s="9" t="str">
        <f t="shared" si="7"/>
        <v/>
      </c>
      <c r="C168" s="96">
        <f t="shared" si="8"/>
        <v>162</v>
      </c>
      <c r="D168" s="97"/>
      <c r="F168" s="98" t="str">
        <f>IF($E168="","",IFERROR(VLOOKUP($E168,tbFuncionarios[[Matrícula]:[Status]],2,FALSE),""))</f>
        <v/>
      </c>
      <c r="G168" s="102" t="str">
        <f>IF($E168="","",IFERROR(VLOOKUP($E168,tbFuncionarios[[Matrícula]:[Status]],4,FALSE),""))</f>
        <v/>
      </c>
      <c r="H168" s="102" t="str">
        <f>IF($E168="","",IFERROR(VLOOKUP($E168,tbFuncionarios[[Matrícula]:[Status]],5,FALSE),""))</f>
        <v/>
      </c>
      <c r="I168" s="102" t="str">
        <f>IF($E168="","",IFERROR(VLOOKUP($E168,tbFuncionarios[[Matrícula]:[Status]],6,FALSE),""))</f>
        <v/>
      </c>
      <c r="J168" s="98" t="str">
        <f>IF($E168="","",IFERROR(INDEX(tbFuncionarios[],MATCH($E168,tbFuncionarios[Matrícula],0),2),""))</f>
        <v/>
      </c>
      <c r="K168" s="102" t="str">
        <f>IF($E168="","",IFERROR(VLOOKUP($E168,tbFuncionarios[[Matrícula]:[Status]],7,FALSE),""))</f>
        <v/>
      </c>
      <c r="L168" s="99"/>
      <c r="M168" s="99"/>
      <c r="N168" s="100" t="str">
        <f t="shared" si="6"/>
        <v/>
      </c>
      <c r="O168" s="101"/>
    </row>
    <row r="169" spans="2:15" x14ac:dyDescent="0.25">
      <c r="B169" s="9" t="str">
        <f t="shared" si="7"/>
        <v/>
      </c>
      <c r="C169" s="96">
        <f t="shared" si="8"/>
        <v>163</v>
      </c>
      <c r="D169" s="97"/>
      <c r="F169" s="98" t="str">
        <f>IF($E169="","",IFERROR(VLOOKUP($E169,tbFuncionarios[[Matrícula]:[Status]],2,FALSE),""))</f>
        <v/>
      </c>
      <c r="G169" s="102" t="str">
        <f>IF($E169="","",IFERROR(VLOOKUP($E169,tbFuncionarios[[Matrícula]:[Status]],4,FALSE),""))</f>
        <v/>
      </c>
      <c r="H169" s="102" t="str">
        <f>IF($E169="","",IFERROR(VLOOKUP($E169,tbFuncionarios[[Matrícula]:[Status]],5,FALSE),""))</f>
        <v/>
      </c>
      <c r="I169" s="102" t="str">
        <f>IF($E169="","",IFERROR(VLOOKUP($E169,tbFuncionarios[[Matrícula]:[Status]],6,FALSE),""))</f>
        <v/>
      </c>
      <c r="J169" s="98" t="str">
        <f>IF($E169="","",IFERROR(INDEX(tbFuncionarios[],MATCH($E169,tbFuncionarios[Matrícula],0),2),""))</f>
        <v/>
      </c>
      <c r="K169" s="102" t="str">
        <f>IF($E169="","",IFERROR(VLOOKUP($E169,tbFuncionarios[[Matrícula]:[Status]],7,FALSE),""))</f>
        <v/>
      </c>
      <c r="L169" s="99"/>
      <c r="M169" s="99"/>
      <c r="N169" s="100" t="str">
        <f t="shared" si="6"/>
        <v/>
      </c>
      <c r="O169" s="101"/>
    </row>
    <row r="170" spans="2:15" x14ac:dyDescent="0.25">
      <c r="B170" s="9" t="str">
        <f t="shared" si="7"/>
        <v/>
      </c>
      <c r="C170" s="96">
        <f t="shared" si="8"/>
        <v>164</v>
      </c>
      <c r="D170" s="97"/>
      <c r="F170" s="98" t="str">
        <f>IF($E170="","",IFERROR(VLOOKUP($E170,tbFuncionarios[[Matrícula]:[Status]],2,FALSE),""))</f>
        <v/>
      </c>
      <c r="G170" s="102" t="str">
        <f>IF($E170="","",IFERROR(VLOOKUP($E170,tbFuncionarios[[Matrícula]:[Status]],4,FALSE),""))</f>
        <v/>
      </c>
      <c r="H170" s="102" t="str">
        <f>IF($E170="","",IFERROR(VLOOKUP($E170,tbFuncionarios[[Matrícula]:[Status]],5,FALSE),""))</f>
        <v/>
      </c>
      <c r="I170" s="102" t="str">
        <f>IF($E170="","",IFERROR(VLOOKUP($E170,tbFuncionarios[[Matrícula]:[Status]],6,FALSE),""))</f>
        <v/>
      </c>
      <c r="J170" s="98" t="str">
        <f>IF($E170="","",IFERROR(INDEX(tbFuncionarios[],MATCH($E170,tbFuncionarios[Matrícula],0),2),""))</f>
        <v/>
      </c>
      <c r="K170" s="102" t="str">
        <f>IF($E170="","",IFERROR(VLOOKUP($E170,tbFuncionarios[[Matrícula]:[Status]],7,FALSE),""))</f>
        <v/>
      </c>
      <c r="L170" s="99"/>
      <c r="M170" s="99"/>
      <c r="N170" s="100" t="str">
        <f t="shared" si="6"/>
        <v/>
      </c>
      <c r="O170" s="101"/>
    </row>
    <row r="171" spans="2:15" x14ac:dyDescent="0.25">
      <c r="B171" s="9" t="str">
        <f t="shared" si="7"/>
        <v/>
      </c>
      <c r="C171" s="96">
        <f t="shared" si="8"/>
        <v>165</v>
      </c>
      <c r="D171" s="97"/>
      <c r="F171" s="98" t="str">
        <f>IF($E171="","",IFERROR(VLOOKUP($E171,tbFuncionarios[[Matrícula]:[Status]],2,FALSE),""))</f>
        <v/>
      </c>
      <c r="G171" s="102" t="str">
        <f>IF($E171="","",IFERROR(VLOOKUP($E171,tbFuncionarios[[Matrícula]:[Status]],4,FALSE),""))</f>
        <v/>
      </c>
      <c r="H171" s="102" t="str">
        <f>IF($E171="","",IFERROR(VLOOKUP($E171,tbFuncionarios[[Matrícula]:[Status]],5,FALSE),""))</f>
        <v/>
      </c>
      <c r="I171" s="102" t="str">
        <f>IF($E171="","",IFERROR(VLOOKUP($E171,tbFuncionarios[[Matrícula]:[Status]],6,FALSE),""))</f>
        <v/>
      </c>
      <c r="J171" s="98" t="str">
        <f>IF($E171="","",IFERROR(INDEX(tbFuncionarios[],MATCH($E171,tbFuncionarios[Matrícula],0),2),""))</f>
        <v/>
      </c>
      <c r="K171" s="102" t="str">
        <f>IF($E171="","",IFERROR(VLOOKUP($E171,tbFuncionarios[[Matrícula]:[Status]],7,FALSE),""))</f>
        <v/>
      </c>
      <c r="L171" s="99"/>
      <c r="M171" s="99"/>
      <c r="N171" s="100" t="str">
        <f t="shared" si="6"/>
        <v/>
      </c>
      <c r="O171" s="101"/>
    </row>
    <row r="172" spans="2:15" x14ac:dyDescent="0.25">
      <c r="B172" s="9" t="str">
        <f t="shared" si="7"/>
        <v/>
      </c>
      <c r="C172" s="96">
        <f t="shared" si="8"/>
        <v>166</v>
      </c>
      <c r="D172" s="97"/>
      <c r="F172" s="98" t="str">
        <f>IF($E172="","",IFERROR(VLOOKUP($E172,tbFuncionarios[[Matrícula]:[Status]],2,FALSE),""))</f>
        <v/>
      </c>
      <c r="G172" s="102" t="str">
        <f>IF($E172="","",IFERROR(VLOOKUP($E172,tbFuncionarios[[Matrícula]:[Status]],4,FALSE),""))</f>
        <v/>
      </c>
      <c r="H172" s="102" t="str">
        <f>IF($E172="","",IFERROR(VLOOKUP($E172,tbFuncionarios[[Matrícula]:[Status]],5,FALSE),""))</f>
        <v/>
      </c>
      <c r="I172" s="102" t="str">
        <f>IF($E172="","",IFERROR(VLOOKUP($E172,tbFuncionarios[[Matrícula]:[Status]],6,FALSE),""))</f>
        <v/>
      </c>
      <c r="J172" s="98" t="str">
        <f>IF($E172="","",IFERROR(INDEX(tbFuncionarios[],MATCH($E172,tbFuncionarios[Matrícula],0),2),""))</f>
        <v/>
      </c>
      <c r="K172" s="102" t="str">
        <f>IF($E172="","",IFERROR(VLOOKUP($E172,tbFuncionarios[[Matrícula]:[Status]],7,FALSE),""))</f>
        <v/>
      </c>
      <c r="L172" s="99"/>
      <c r="M172" s="99"/>
      <c r="N172" s="100" t="str">
        <f t="shared" si="6"/>
        <v/>
      </c>
      <c r="O172" s="101"/>
    </row>
    <row r="173" spans="2:15" x14ac:dyDescent="0.25">
      <c r="B173" s="9" t="str">
        <f t="shared" si="7"/>
        <v/>
      </c>
      <c r="C173" s="96">
        <f t="shared" si="8"/>
        <v>167</v>
      </c>
      <c r="D173" s="97"/>
      <c r="F173" s="98" t="str">
        <f>IF($E173="","",IFERROR(VLOOKUP($E173,tbFuncionarios[[Matrícula]:[Status]],2,FALSE),""))</f>
        <v/>
      </c>
      <c r="G173" s="102" t="str">
        <f>IF($E173="","",IFERROR(VLOOKUP($E173,tbFuncionarios[[Matrícula]:[Status]],4,FALSE),""))</f>
        <v/>
      </c>
      <c r="H173" s="102" t="str">
        <f>IF($E173="","",IFERROR(VLOOKUP($E173,tbFuncionarios[[Matrícula]:[Status]],5,FALSE),""))</f>
        <v/>
      </c>
      <c r="I173" s="102" t="str">
        <f>IF($E173="","",IFERROR(VLOOKUP($E173,tbFuncionarios[[Matrícula]:[Status]],6,FALSE),""))</f>
        <v/>
      </c>
      <c r="J173" s="98" t="str">
        <f>IF($E173="","",IFERROR(INDEX(tbFuncionarios[],MATCH($E173,tbFuncionarios[Matrícula],0),2),""))</f>
        <v/>
      </c>
      <c r="K173" s="102" t="str">
        <f>IF($E173="","",IFERROR(VLOOKUP($E173,tbFuncionarios[[Matrícula]:[Status]],7,FALSE),""))</f>
        <v/>
      </c>
      <c r="L173" s="99"/>
      <c r="M173" s="99"/>
      <c r="N173" s="100" t="str">
        <f t="shared" si="6"/>
        <v/>
      </c>
      <c r="O173" s="101"/>
    </row>
    <row r="174" spans="2:15" x14ac:dyDescent="0.25">
      <c r="B174" s="9" t="str">
        <f t="shared" si="7"/>
        <v/>
      </c>
      <c r="C174" s="96">
        <f t="shared" si="8"/>
        <v>168</v>
      </c>
      <c r="D174" s="97"/>
      <c r="F174" s="98" t="str">
        <f>IF($E174="","",IFERROR(VLOOKUP($E174,tbFuncionarios[[Matrícula]:[Status]],2,FALSE),""))</f>
        <v/>
      </c>
      <c r="G174" s="102" t="str">
        <f>IF($E174="","",IFERROR(VLOOKUP($E174,tbFuncionarios[[Matrícula]:[Status]],4,FALSE),""))</f>
        <v/>
      </c>
      <c r="H174" s="102" t="str">
        <f>IF($E174="","",IFERROR(VLOOKUP($E174,tbFuncionarios[[Matrícula]:[Status]],5,FALSE),""))</f>
        <v/>
      </c>
      <c r="I174" s="102" t="str">
        <f>IF($E174="","",IFERROR(VLOOKUP($E174,tbFuncionarios[[Matrícula]:[Status]],6,FALSE),""))</f>
        <v/>
      </c>
      <c r="J174" s="98" t="str">
        <f>IF($E174="","",IFERROR(INDEX(tbFuncionarios[],MATCH($E174,tbFuncionarios[Matrícula],0),2),""))</f>
        <v/>
      </c>
      <c r="K174" s="102" t="str">
        <f>IF($E174="","",IFERROR(VLOOKUP($E174,tbFuncionarios[[Matrícula]:[Status]],7,FALSE),""))</f>
        <v/>
      </c>
      <c r="L174" s="99"/>
      <c r="M174" s="99"/>
      <c r="N174" s="100" t="str">
        <f t="shared" si="6"/>
        <v/>
      </c>
      <c r="O174" s="101"/>
    </row>
    <row r="175" spans="2:15" x14ac:dyDescent="0.25">
      <c r="B175" s="9" t="str">
        <f t="shared" si="7"/>
        <v/>
      </c>
      <c r="C175" s="96">
        <f t="shared" si="8"/>
        <v>169</v>
      </c>
      <c r="D175" s="97"/>
      <c r="F175" s="98" t="str">
        <f>IF($E175="","",IFERROR(VLOOKUP($E175,tbFuncionarios[[Matrícula]:[Status]],2,FALSE),""))</f>
        <v/>
      </c>
      <c r="G175" s="102" t="str">
        <f>IF($E175="","",IFERROR(VLOOKUP($E175,tbFuncionarios[[Matrícula]:[Status]],4,FALSE),""))</f>
        <v/>
      </c>
      <c r="H175" s="102" t="str">
        <f>IF($E175="","",IFERROR(VLOOKUP($E175,tbFuncionarios[[Matrícula]:[Status]],5,FALSE),""))</f>
        <v/>
      </c>
      <c r="I175" s="102" t="str">
        <f>IF($E175="","",IFERROR(VLOOKUP($E175,tbFuncionarios[[Matrícula]:[Status]],6,FALSE),""))</f>
        <v/>
      </c>
      <c r="J175" s="98" t="str">
        <f>IF($E175="","",IFERROR(INDEX(tbFuncionarios[],MATCH($E175,tbFuncionarios[Matrícula],0),2),""))</f>
        <v/>
      </c>
      <c r="K175" s="102" t="str">
        <f>IF($E175="","",IFERROR(VLOOKUP($E175,tbFuncionarios[[Matrícula]:[Status]],7,FALSE),""))</f>
        <v/>
      </c>
      <c r="L175" s="99"/>
      <c r="M175" s="99"/>
      <c r="N175" s="100" t="str">
        <f t="shared" si="6"/>
        <v/>
      </c>
      <c r="O175" s="101"/>
    </row>
    <row r="176" spans="2:15" x14ac:dyDescent="0.25">
      <c r="B176" s="9" t="str">
        <f t="shared" si="7"/>
        <v/>
      </c>
      <c r="C176" s="96">
        <f t="shared" si="8"/>
        <v>170</v>
      </c>
      <c r="D176" s="97"/>
      <c r="F176" s="98" t="str">
        <f>IF($E176="","",IFERROR(VLOOKUP($E176,tbFuncionarios[[Matrícula]:[Status]],2,FALSE),""))</f>
        <v/>
      </c>
      <c r="G176" s="102" t="str">
        <f>IF($E176="","",IFERROR(VLOOKUP($E176,tbFuncionarios[[Matrícula]:[Status]],4,FALSE),""))</f>
        <v/>
      </c>
      <c r="H176" s="102" t="str">
        <f>IF($E176="","",IFERROR(VLOOKUP($E176,tbFuncionarios[[Matrícula]:[Status]],5,FALSE),""))</f>
        <v/>
      </c>
      <c r="I176" s="102" t="str">
        <f>IF($E176="","",IFERROR(VLOOKUP($E176,tbFuncionarios[[Matrícula]:[Status]],6,FALSE),""))</f>
        <v/>
      </c>
      <c r="J176" s="98" t="str">
        <f>IF($E176="","",IFERROR(INDEX(tbFuncionarios[],MATCH($E176,tbFuncionarios[Matrícula],0),2),""))</f>
        <v/>
      </c>
      <c r="K176" s="102" t="str">
        <f>IF($E176="","",IFERROR(VLOOKUP($E176,tbFuncionarios[[Matrícula]:[Status]],7,FALSE),""))</f>
        <v/>
      </c>
      <c r="L176" s="99"/>
      <c r="M176" s="99"/>
      <c r="N176" s="100" t="str">
        <f t="shared" si="6"/>
        <v/>
      </c>
      <c r="O176" s="101"/>
    </row>
    <row r="177" spans="2:15" x14ac:dyDescent="0.25">
      <c r="B177" s="9" t="str">
        <f t="shared" si="7"/>
        <v/>
      </c>
      <c r="C177" s="96">
        <f t="shared" si="8"/>
        <v>171</v>
      </c>
      <c r="D177" s="97"/>
      <c r="F177" s="98" t="str">
        <f>IF($E177="","",IFERROR(VLOOKUP($E177,tbFuncionarios[[Matrícula]:[Status]],2,FALSE),""))</f>
        <v/>
      </c>
      <c r="G177" s="102" t="str">
        <f>IF($E177="","",IFERROR(VLOOKUP($E177,tbFuncionarios[[Matrícula]:[Status]],4,FALSE),""))</f>
        <v/>
      </c>
      <c r="H177" s="102" t="str">
        <f>IF($E177="","",IFERROR(VLOOKUP($E177,tbFuncionarios[[Matrícula]:[Status]],5,FALSE),""))</f>
        <v/>
      </c>
      <c r="I177" s="102" t="str">
        <f>IF($E177="","",IFERROR(VLOOKUP($E177,tbFuncionarios[[Matrícula]:[Status]],6,FALSE),""))</f>
        <v/>
      </c>
      <c r="J177" s="98" t="str">
        <f>IF($E177="","",IFERROR(INDEX(tbFuncionarios[],MATCH($E177,tbFuncionarios[Matrícula],0),2),""))</f>
        <v/>
      </c>
      <c r="K177" s="102" t="str">
        <f>IF($E177="","",IFERROR(VLOOKUP($E177,tbFuncionarios[[Matrícula]:[Status]],7,FALSE),""))</f>
        <v/>
      </c>
      <c r="L177" s="99"/>
      <c r="M177" s="99"/>
      <c r="N177" s="100" t="str">
        <f t="shared" si="6"/>
        <v/>
      </c>
      <c r="O177" s="101"/>
    </row>
    <row r="178" spans="2:15" x14ac:dyDescent="0.25">
      <c r="B178" s="9" t="str">
        <f t="shared" si="7"/>
        <v/>
      </c>
      <c r="C178" s="96">
        <f t="shared" si="8"/>
        <v>172</v>
      </c>
      <c r="D178" s="97"/>
      <c r="F178" s="98" t="str">
        <f>IF($E178="","",IFERROR(VLOOKUP($E178,tbFuncionarios[[Matrícula]:[Status]],2,FALSE),""))</f>
        <v/>
      </c>
      <c r="G178" s="102" t="str">
        <f>IF($E178="","",IFERROR(VLOOKUP($E178,tbFuncionarios[[Matrícula]:[Status]],4,FALSE),""))</f>
        <v/>
      </c>
      <c r="H178" s="102" t="str">
        <f>IF($E178="","",IFERROR(VLOOKUP($E178,tbFuncionarios[[Matrícula]:[Status]],5,FALSE),""))</f>
        <v/>
      </c>
      <c r="I178" s="102" t="str">
        <f>IF($E178="","",IFERROR(VLOOKUP($E178,tbFuncionarios[[Matrícula]:[Status]],6,FALSE),""))</f>
        <v/>
      </c>
      <c r="J178" s="98" t="str">
        <f>IF($E178="","",IFERROR(INDEX(tbFuncionarios[],MATCH($E178,tbFuncionarios[Matrícula],0),2),""))</f>
        <v/>
      </c>
      <c r="K178" s="102" t="str">
        <f>IF($E178="","",IFERROR(VLOOKUP($E178,tbFuncionarios[[Matrícula]:[Status]],7,FALSE),""))</f>
        <v/>
      </c>
      <c r="L178" s="99"/>
      <c r="M178" s="99"/>
      <c r="N178" s="100" t="str">
        <f t="shared" si="6"/>
        <v/>
      </c>
      <c r="O178" s="101"/>
    </row>
    <row r="179" spans="2:15" x14ac:dyDescent="0.25">
      <c r="B179" s="9" t="str">
        <f t="shared" si="7"/>
        <v/>
      </c>
      <c r="C179" s="96">
        <f t="shared" si="8"/>
        <v>173</v>
      </c>
      <c r="D179" s="97"/>
      <c r="F179" s="98" t="str">
        <f>IF($E179="","",IFERROR(VLOOKUP($E179,tbFuncionarios[[Matrícula]:[Status]],2,FALSE),""))</f>
        <v/>
      </c>
      <c r="G179" s="102" t="str">
        <f>IF($E179="","",IFERROR(VLOOKUP($E179,tbFuncionarios[[Matrícula]:[Status]],4,FALSE),""))</f>
        <v/>
      </c>
      <c r="H179" s="102" t="str">
        <f>IF($E179="","",IFERROR(VLOOKUP($E179,tbFuncionarios[[Matrícula]:[Status]],5,FALSE),""))</f>
        <v/>
      </c>
      <c r="I179" s="102" t="str">
        <f>IF($E179="","",IFERROR(VLOOKUP($E179,tbFuncionarios[[Matrícula]:[Status]],6,FALSE),""))</f>
        <v/>
      </c>
      <c r="J179" s="98" t="str">
        <f>IF($E179="","",IFERROR(INDEX(tbFuncionarios[],MATCH($E179,tbFuncionarios[Matrícula],0),2),""))</f>
        <v/>
      </c>
      <c r="K179" s="102" t="str">
        <f>IF($E179="","",IFERROR(VLOOKUP($E179,tbFuncionarios[[Matrícula]:[Status]],7,FALSE),""))</f>
        <v/>
      </c>
      <c r="L179" s="99"/>
      <c r="M179" s="99"/>
      <c r="N179" s="100" t="str">
        <f t="shared" si="6"/>
        <v/>
      </c>
      <c r="O179" s="101"/>
    </row>
    <row r="180" spans="2:15" x14ac:dyDescent="0.25">
      <c r="B180" s="9" t="str">
        <f t="shared" si="7"/>
        <v/>
      </c>
      <c r="C180" s="96">
        <f t="shared" si="8"/>
        <v>174</v>
      </c>
      <c r="D180" s="97"/>
      <c r="F180" s="98" t="str">
        <f>IF($E180="","",IFERROR(VLOOKUP($E180,tbFuncionarios[[Matrícula]:[Status]],2,FALSE),""))</f>
        <v/>
      </c>
      <c r="G180" s="102" t="str">
        <f>IF($E180="","",IFERROR(VLOOKUP($E180,tbFuncionarios[[Matrícula]:[Status]],4,FALSE),""))</f>
        <v/>
      </c>
      <c r="H180" s="102" t="str">
        <f>IF($E180="","",IFERROR(VLOOKUP($E180,tbFuncionarios[[Matrícula]:[Status]],5,FALSE),""))</f>
        <v/>
      </c>
      <c r="I180" s="102" t="str">
        <f>IF($E180="","",IFERROR(VLOOKUP($E180,tbFuncionarios[[Matrícula]:[Status]],6,FALSE),""))</f>
        <v/>
      </c>
      <c r="J180" s="98" t="str">
        <f>IF($E180="","",IFERROR(INDEX(tbFuncionarios[],MATCH($E180,tbFuncionarios[Matrícula],0),2),""))</f>
        <v/>
      </c>
      <c r="K180" s="102" t="str">
        <f>IF($E180="","",IFERROR(VLOOKUP($E180,tbFuncionarios[[Matrícula]:[Status]],7,FALSE),""))</f>
        <v/>
      </c>
      <c r="L180" s="99"/>
      <c r="M180" s="99"/>
      <c r="N180" s="100" t="str">
        <f t="shared" si="6"/>
        <v/>
      </c>
      <c r="O180" s="101"/>
    </row>
    <row r="181" spans="2:15" x14ac:dyDescent="0.25">
      <c r="B181" s="9" t="str">
        <f t="shared" si="7"/>
        <v/>
      </c>
      <c r="C181" s="96">
        <f t="shared" si="8"/>
        <v>175</v>
      </c>
      <c r="D181" s="97"/>
      <c r="F181" s="98" t="str">
        <f>IF($E181="","",IFERROR(VLOOKUP($E181,tbFuncionarios[[Matrícula]:[Status]],2,FALSE),""))</f>
        <v/>
      </c>
      <c r="G181" s="102" t="str">
        <f>IF($E181="","",IFERROR(VLOOKUP($E181,tbFuncionarios[[Matrícula]:[Status]],4,FALSE),""))</f>
        <v/>
      </c>
      <c r="H181" s="102" t="str">
        <f>IF($E181="","",IFERROR(VLOOKUP($E181,tbFuncionarios[[Matrícula]:[Status]],5,FALSE),""))</f>
        <v/>
      </c>
      <c r="I181" s="102" t="str">
        <f>IF($E181="","",IFERROR(VLOOKUP($E181,tbFuncionarios[[Matrícula]:[Status]],6,FALSE),""))</f>
        <v/>
      </c>
      <c r="J181" s="98" t="str">
        <f>IF($E181="","",IFERROR(INDEX(tbFuncionarios[],MATCH($E181,tbFuncionarios[Matrícula],0),2),""))</f>
        <v/>
      </c>
      <c r="K181" s="102" t="str">
        <f>IF($E181="","",IFERROR(VLOOKUP($E181,tbFuncionarios[[Matrícula]:[Status]],7,FALSE),""))</f>
        <v/>
      </c>
      <c r="L181" s="99"/>
      <c r="M181" s="99"/>
      <c r="N181" s="100" t="str">
        <f t="shared" si="6"/>
        <v/>
      </c>
      <c r="O181" s="101"/>
    </row>
    <row r="182" spans="2:15" x14ac:dyDescent="0.25">
      <c r="B182" s="9" t="str">
        <f t="shared" si="7"/>
        <v/>
      </c>
      <c r="C182" s="96">
        <f t="shared" si="8"/>
        <v>176</v>
      </c>
      <c r="D182" s="97"/>
      <c r="F182" s="98" t="str">
        <f>IF($E182="","",IFERROR(VLOOKUP($E182,tbFuncionarios[[Matrícula]:[Status]],2,FALSE),""))</f>
        <v/>
      </c>
      <c r="G182" s="102" t="str">
        <f>IF($E182="","",IFERROR(VLOOKUP($E182,tbFuncionarios[[Matrícula]:[Status]],4,FALSE),""))</f>
        <v/>
      </c>
      <c r="H182" s="102" t="str">
        <f>IF($E182="","",IFERROR(VLOOKUP($E182,tbFuncionarios[[Matrícula]:[Status]],5,FALSE),""))</f>
        <v/>
      </c>
      <c r="I182" s="102" t="str">
        <f>IF($E182="","",IFERROR(VLOOKUP($E182,tbFuncionarios[[Matrícula]:[Status]],6,FALSE),""))</f>
        <v/>
      </c>
      <c r="J182" s="98" t="str">
        <f>IF($E182="","",IFERROR(INDEX(tbFuncionarios[],MATCH($E182,tbFuncionarios[Matrícula],0),2),""))</f>
        <v/>
      </c>
      <c r="K182" s="102" t="str">
        <f>IF($E182="","",IFERROR(VLOOKUP($E182,tbFuncionarios[[Matrícula]:[Status]],7,FALSE),""))</f>
        <v/>
      </c>
      <c r="L182" s="99"/>
      <c r="M182" s="99"/>
      <c r="N182" s="100" t="str">
        <f t="shared" si="6"/>
        <v/>
      </c>
      <c r="O182" s="101"/>
    </row>
    <row r="183" spans="2:15" x14ac:dyDescent="0.25">
      <c r="B183" s="9" t="str">
        <f t="shared" si="7"/>
        <v/>
      </c>
      <c r="C183" s="96">
        <f t="shared" si="8"/>
        <v>177</v>
      </c>
      <c r="D183" s="97"/>
      <c r="F183" s="98" t="str">
        <f>IF($E183="","",IFERROR(VLOOKUP($E183,tbFuncionarios[[Matrícula]:[Status]],2,FALSE),""))</f>
        <v/>
      </c>
      <c r="G183" s="102" t="str">
        <f>IF($E183="","",IFERROR(VLOOKUP($E183,tbFuncionarios[[Matrícula]:[Status]],4,FALSE),""))</f>
        <v/>
      </c>
      <c r="H183" s="102" t="str">
        <f>IF($E183="","",IFERROR(VLOOKUP($E183,tbFuncionarios[[Matrícula]:[Status]],5,FALSE),""))</f>
        <v/>
      </c>
      <c r="I183" s="102" t="str">
        <f>IF($E183="","",IFERROR(VLOOKUP($E183,tbFuncionarios[[Matrícula]:[Status]],6,FALSE),""))</f>
        <v/>
      </c>
      <c r="J183" s="98" t="str">
        <f>IF($E183="","",IFERROR(INDEX(tbFuncionarios[],MATCH($E183,tbFuncionarios[Matrícula],0),2),""))</f>
        <v/>
      </c>
      <c r="K183" s="102" t="str">
        <f>IF($E183="","",IFERROR(VLOOKUP($E183,tbFuncionarios[[Matrícula]:[Status]],7,FALSE),""))</f>
        <v/>
      </c>
      <c r="L183" s="99"/>
      <c r="M183" s="99"/>
      <c r="N183" s="100" t="str">
        <f t="shared" si="6"/>
        <v/>
      </c>
      <c r="O183" s="101"/>
    </row>
    <row r="184" spans="2:15" x14ac:dyDescent="0.25">
      <c r="B184" s="9" t="str">
        <f t="shared" si="7"/>
        <v/>
      </c>
      <c r="C184" s="96">
        <f t="shared" si="8"/>
        <v>178</v>
      </c>
      <c r="D184" s="97"/>
      <c r="F184" s="98" t="str">
        <f>IF($E184="","",IFERROR(VLOOKUP($E184,tbFuncionarios[[Matrícula]:[Status]],2,FALSE),""))</f>
        <v/>
      </c>
      <c r="G184" s="102" t="str">
        <f>IF($E184="","",IFERROR(VLOOKUP($E184,tbFuncionarios[[Matrícula]:[Status]],4,FALSE),""))</f>
        <v/>
      </c>
      <c r="H184" s="102" t="str">
        <f>IF($E184="","",IFERROR(VLOOKUP($E184,tbFuncionarios[[Matrícula]:[Status]],5,FALSE),""))</f>
        <v/>
      </c>
      <c r="I184" s="102" t="str">
        <f>IF($E184="","",IFERROR(VLOOKUP($E184,tbFuncionarios[[Matrícula]:[Status]],6,FALSE),""))</f>
        <v/>
      </c>
      <c r="J184" s="98" t="str">
        <f>IF($E184="","",IFERROR(INDEX(tbFuncionarios[],MATCH($E184,tbFuncionarios[Matrícula],0),2),""))</f>
        <v/>
      </c>
      <c r="K184" s="102" t="str">
        <f>IF($E184="","",IFERROR(VLOOKUP($E184,tbFuncionarios[[Matrícula]:[Status]],7,FALSE),""))</f>
        <v/>
      </c>
      <c r="L184" s="99"/>
      <c r="M184" s="99"/>
      <c r="N184" s="100" t="str">
        <f t="shared" si="6"/>
        <v/>
      </c>
      <c r="O184" s="101"/>
    </row>
    <row r="185" spans="2:15" x14ac:dyDescent="0.25">
      <c r="B185" s="9" t="str">
        <f t="shared" si="7"/>
        <v/>
      </c>
      <c r="C185" s="96">
        <f t="shared" si="8"/>
        <v>179</v>
      </c>
      <c r="D185" s="97"/>
      <c r="F185" s="98" t="str">
        <f>IF($E185="","",IFERROR(VLOOKUP($E185,tbFuncionarios[[Matrícula]:[Status]],2,FALSE),""))</f>
        <v/>
      </c>
      <c r="G185" s="102" t="str">
        <f>IF($E185="","",IFERROR(VLOOKUP($E185,tbFuncionarios[[Matrícula]:[Status]],4,FALSE),""))</f>
        <v/>
      </c>
      <c r="H185" s="102" t="str">
        <f>IF($E185="","",IFERROR(VLOOKUP($E185,tbFuncionarios[[Matrícula]:[Status]],5,FALSE),""))</f>
        <v/>
      </c>
      <c r="I185" s="102" t="str">
        <f>IF($E185="","",IFERROR(VLOOKUP($E185,tbFuncionarios[[Matrícula]:[Status]],6,FALSE),""))</f>
        <v/>
      </c>
      <c r="J185" s="98" t="str">
        <f>IF($E185="","",IFERROR(INDEX(tbFuncionarios[],MATCH($E185,tbFuncionarios[Matrícula],0),2),""))</f>
        <v/>
      </c>
      <c r="K185" s="102" t="str">
        <f>IF($E185="","",IFERROR(VLOOKUP($E185,tbFuncionarios[[Matrícula]:[Status]],7,FALSE),""))</f>
        <v/>
      </c>
      <c r="L185" s="99"/>
      <c r="M185" s="99"/>
      <c r="N185" s="100" t="str">
        <f t="shared" si="6"/>
        <v/>
      </c>
      <c r="O185" s="101"/>
    </row>
    <row r="186" spans="2:15" x14ac:dyDescent="0.25">
      <c r="B186" s="9" t="str">
        <f t="shared" si="7"/>
        <v/>
      </c>
      <c r="C186" s="96">
        <f t="shared" si="8"/>
        <v>180</v>
      </c>
      <c r="D186" s="97"/>
      <c r="F186" s="98" t="str">
        <f>IF($E186="","",IFERROR(VLOOKUP($E186,tbFuncionarios[[Matrícula]:[Status]],2,FALSE),""))</f>
        <v/>
      </c>
      <c r="G186" s="102" t="str">
        <f>IF($E186="","",IFERROR(VLOOKUP($E186,tbFuncionarios[[Matrícula]:[Status]],4,FALSE),""))</f>
        <v/>
      </c>
      <c r="H186" s="102" t="str">
        <f>IF($E186="","",IFERROR(VLOOKUP($E186,tbFuncionarios[[Matrícula]:[Status]],5,FALSE),""))</f>
        <v/>
      </c>
      <c r="I186" s="102" t="str">
        <f>IF($E186="","",IFERROR(VLOOKUP($E186,tbFuncionarios[[Matrícula]:[Status]],6,FALSE),""))</f>
        <v/>
      </c>
      <c r="J186" s="98" t="str">
        <f>IF($E186="","",IFERROR(INDEX(tbFuncionarios[],MATCH($E186,tbFuncionarios[Matrícula],0),2),""))</f>
        <v/>
      </c>
      <c r="K186" s="102" t="str">
        <f>IF($E186="","",IFERROR(VLOOKUP($E186,tbFuncionarios[[Matrícula]:[Status]],7,FALSE),""))</f>
        <v/>
      </c>
      <c r="L186" s="99"/>
      <c r="M186" s="99"/>
      <c r="N186" s="100" t="str">
        <f t="shared" si="6"/>
        <v/>
      </c>
      <c r="O186" s="101"/>
    </row>
    <row r="187" spans="2:15" x14ac:dyDescent="0.25">
      <c r="B187" s="9" t="str">
        <f t="shared" si="7"/>
        <v/>
      </c>
      <c r="C187" s="96">
        <f t="shared" si="8"/>
        <v>181</v>
      </c>
      <c r="D187" s="97"/>
      <c r="F187" s="98" t="str">
        <f>IF($E187="","",IFERROR(VLOOKUP($E187,tbFuncionarios[[Matrícula]:[Status]],2,FALSE),""))</f>
        <v/>
      </c>
      <c r="G187" s="102" t="str">
        <f>IF($E187="","",IFERROR(VLOOKUP($E187,tbFuncionarios[[Matrícula]:[Status]],4,FALSE),""))</f>
        <v/>
      </c>
      <c r="H187" s="102" t="str">
        <f>IF($E187="","",IFERROR(VLOOKUP($E187,tbFuncionarios[[Matrícula]:[Status]],5,FALSE),""))</f>
        <v/>
      </c>
      <c r="I187" s="102" t="str">
        <f>IF($E187="","",IFERROR(VLOOKUP($E187,tbFuncionarios[[Matrícula]:[Status]],6,FALSE),""))</f>
        <v/>
      </c>
      <c r="J187" s="98" t="str">
        <f>IF($E187="","",IFERROR(INDEX(tbFuncionarios[],MATCH($E187,tbFuncionarios[Matrícula],0),2),""))</f>
        <v/>
      </c>
      <c r="K187" s="102" t="str">
        <f>IF($E187="","",IFERROR(VLOOKUP($E187,tbFuncionarios[[Matrícula]:[Status]],7,FALSE),""))</f>
        <v/>
      </c>
      <c r="L187" s="99"/>
      <c r="M187" s="99"/>
      <c r="N187" s="100" t="str">
        <f t="shared" si="6"/>
        <v/>
      </c>
      <c r="O187" s="101"/>
    </row>
    <row r="188" spans="2:15" x14ac:dyDescent="0.25">
      <c r="B188" s="9" t="str">
        <f t="shared" si="7"/>
        <v/>
      </c>
      <c r="C188" s="96">
        <f t="shared" si="8"/>
        <v>182</v>
      </c>
      <c r="D188" s="97"/>
      <c r="F188" s="98" t="str">
        <f>IF($E188="","",IFERROR(VLOOKUP($E188,tbFuncionarios[[Matrícula]:[Status]],2,FALSE),""))</f>
        <v/>
      </c>
      <c r="G188" s="102" t="str">
        <f>IF($E188="","",IFERROR(VLOOKUP($E188,tbFuncionarios[[Matrícula]:[Status]],4,FALSE),""))</f>
        <v/>
      </c>
      <c r="H188" s="102" t="str">
        <f>IF($E188="","",IFERROR(VLOOKUP($E188,tbFuncionarios[[Matrícula]:[Status]],5,FALSE),""))</f>
        <v/>
      </c>
      <c r="I188" s="102" t="str">
        <f>IF($E188="","",IFERROR(VLOOKUP($E188,tbFuncionarios[[Matrícula]:[Status]],6,FALSE),""))</f>
        <v/>
      </c>
      <c r="J188" s="98" t="str">
        <f>IF($E188="","",IFERROR(INDEX(tbFuncionarios[],MATCH($E188,tbFuncionarios[Matrícula],0),2),""))</f>
        <v/>
      </c>
      <c r="K188" s="102" t="str">
        <f>IF($E188="","",IFERROR(VLOOKUP($E188,tbFuncionarios[[Matrícula]:[Status]],7,FALSE),""))</f>
        <v/>
      </c>
      <c r="L188" s="99"/>
      <c r="M188" s="99"/>
      <c r="N188" s="100" t="str">
        <f t="shared" si="6"/>
        <v/>
      </c>
      <c r="O188" s="101"/>
    </row>
    <row r="189" spans="2:15" x14ac:dyDescent="0.25">
      <c r="B189" s="9" t="str">
        <f t="shared" si="7"/>
        <v/>
      </c>
      <c r="C189" s="96">
        <f t="shared" si="8"/>
        <v>183</v>
      </c>
      <c r="D189" s="97"/>
      <c r="F189" s="98" t="str">
        <f>IF($E189="","",IFERROR(VLOOKUP($E189,tbFuncionarios[[Matrícula]:[Status]],2,FALSE),""))</f>
        <v/>
      </c>
      <c r="G189" s="102" t="str">
        <f>IF($E189="","",IFERROR(VLOOKUP($E189,tbFuncionarios[[Matrícula]:[Status]],4,FALSE),""))</f>
        <v/>
      </c>
      <c r="H189" s="102" t="str">
        <f>IF($E189="","",IFERROR(VLOOKUP($E189,tbFuncionarios[[Matrícula]:[Status]],5,FALSE),""))</f>
        <v/>
      </c>
      <c r="I189" s="102" t="str">
        <f>IF($E189="","",IFERROR(VLOOKUP($E189,tbFuncionarios[[Matrícula]:[Status]],6,FALSE),""))</f>
        <v/>
      </c>
      <c r="J189" s="98" t="str">
        <f>IF($E189="","",IFERROR(INDEX(tbFuncionarios[],MATCH($E189,tbFuncionarios[Matrícula],0),2),""))</f>
        <v/>
      </c>
      <c r="K189" s="102" t="str">
        <f>IF($E189="","",IFERROR(VLOOKUP($E189,tbFuncionarios[[Matrícula]:[Status]],7,FALSE),""))</f>
        <v/>
      </c>
      <c r="L189" s="99"/>
      <c r="M189" s="99"/>
      <c r="N189" s="100" t="str">
        <f t="shared" si="6"/>
        <v/>
      </c>
      <c r="O189" s="101"/>
    </row>
    <row r="190" spans="2:15" x14ac:dyDescent="0.25">
      <c r="B190" s="9" t="str">
        <f t="shared" si="7"/>
        <v/>
      </c>
      <c r="C190" s="96">
        <f t="shared" si="8"/>
        <v>184</v>
      </c>
      <c r="D190" s="97"/>
      <c r="F190" s="98" t="str">
        <f>IF($E190="","",IFERROR(VLOOKUP($E190,tbFuncionarios[[Matrícula]:[Status]],2,FALSE),""))</f>
        <v/>
      </c>
      <c r="G190" s="102" t="str">
        <f>IF($E190="","",IFERROR(VLOOKUP($E190,tbFuncionarios[[Matrícula]:[Status]],4,FALSE),""))</f>
        <v/>
      </c>
      <c r="H190" s="102" t="str">
        <f>IF($E190="","",IFERROR(VLOOKUP($E190,tbFuncionarios[[Matrícula]:[Status]],5,FALSE),""))</f>
        <v/>
      </c>
      <c r="I190" s="102" t="str">
        <f>IF($E190="","",IFERROR(VLOOKUP($E190,tbFuncionarios[[Matrícula]:[Status]],6,FALSE),""))</f>
        <v/>
      </c>
      <c r="J190" s="98" t="str">
        <f>IF($E190="","",IFERROR(INDEX(tbFuncionarios[],MATCH($E190,tbFuncionarios[Matrícula],0),2),""))</f>
        <v/>
      </c>
      <c r="K190" s="102" t="str">
        <f>IF($E190="","",IFERROR(VLOOKUP($E190,tbFuncionarios[[Matrícula]:[Status]],7,FALSE),""))</f>
        <v/>
      </c>
      <c r="L190" s="99"/>
      <c r="M190" s="99"/>
      <c r="N190" s="100" t="str">
        <f t="shared" si="6"/>
        <v/>
      </c>
      <c r="O190" s="101"/>
    </row>
    <row r="191" spans="2:15" x14ac:dyDescent="0.25">
      <c r="B191" s="9" t="str">
        <f t="shared" si="7"/>
        <v/>
      </c>
      <c r="C191" s="96">
        <f t="shared" si="8"/>
        <v>185</v>
      </c>
      <c r="D191" s="97"/>
      <c r="F191" s="98" t="str">
        <f>IF($E191="","",IFERROR(VLOOKUP($E191,tbFuncionarios[[Matrícula]:[Status]],2,FALSE),""))</f>
        <v/>
      </c>
      <c r="G191" s="102" t="str">
        <f>IF($E191="","",IFERROR(VLOOKUP($E191,tbFuncionarios[[Matrícula]:[Status]],4,FALSE),""))</f>
        <v/>
      </c>
      <c r="H191" s="102" t="str">
        <f>IF($E191="","",IFERROR(VLOOKUP($E191,tbFuncionarios[[Matrícula]:[Status]],5,FALSE),""))</f>
        <v/>
      </c>
      <c r="I191" s="102" t="str">
        <f>IF($E191="","",IFERROR(VLOOKUP($E191,tbFuncionarios[[Matrícula]:[Status]],6,FALSE),""))</f>
        <v/>
      </c>
      <c r="J191" s="98" t="str">
        <f>IF($E191="","",IFERROR(INDEX(tbFuncionarios[],MATCH($E191,tbFuncionarios[Matrícula],0),2),""))</f>
        <v/>
      </c>
      <c r="K191" s="102" t="str">
        <f>IF($E191="","",IFERROR(VLOOKUP($E191,tbFuncionarios[[Matrícula]:[Status]],7,FALSE),""))</f>
        <v/>
      </c>
      <c r="L191" s="99"/>
      <c r="M191" s="99"/>
      <c r="N191" s="100" t="str">
        <f t="shared" si="6"/>
        <v/>
      </c>
      <c r="O191" s="101"/>
    </row>
    <row r="192" spans="2:15" x14ac:dyDescent="0.25">
      <c r="B192" s="9" t="str">
        <f t="shared" si="7"/>
        <v/>
      </c>
      <c r="C192" s="96">
        <f t="shared" si="8"/>
        <v>186</v>
      </c>
      <c r="D192" s="97"/>
      <c r="F192" s="98" t="str">
        <f>IF($E192="","",IFERROR(VLOOKUP($E192,tbFuncionarios[[Matrícula]:[Status]],2,FALSE),""))</f>
        <v/>
      </c>
      <c r="G192" s="102" t="str">
        <f>IF($E192="","",IFERROR(VLOOKUP($E192,tbFuncionarios[[Matrícula]:[Status]],4,FALSE),""))</f>
        <v/>
      </c>
      <c r="H192" s="102" t="str">
        <f>IF($E192="","",IFERROR(VLOOKUP($E192,tbFuncionarios[[Matrícula]:[Status]],5,FALSE),""))</f>
        <v/>
      </c>
      <c r="I192" s="102" t="str">
        <f>IF($E192="","",IFERROR(VLOOKUP($E192,tbFuncionarios[[Matrícula]:[Status]],6,FALSE),""))</f>
        <v/>
      </c>
      <c r="J192" s="98" t="str">
        <f>IF($E192="","",IFERROR(INDEX(tbFuncionarios[],MATCH($E192,tbFuncionarios[Matrícula],0),2),""))</f>
        <v/>
      </c>
      <c r="K192" s="102" t="str">
        <f>IF($E192="","",IFERROR(VLOOKUP($E192,tbFuncionarios[[Matrícula]:[Status]],7,FALSE),""))</f>
        <v/>
      </c>
      <c r="L192" s="99"/>
      <c r="M192" s="99"/>
      <c r="N192" s="100" t="str">
        <f t="shared" si="6"/>
        <v/>
      </c>
      <c r="O192" s="101"/>
    </row>
    <row r="193" spans="2:15" x14ac:dyDescent="0.25">
      <c r="B193" s="9" t="str">
        <f t="shared" si="7"/>
        <v/>
      </c>
      <c r="C193" s="96">
        <f t="shared" si="8"/>
        <v>187</v>
      </c>
      <c r="D193" s="97"/>
      <c r="F193" s="98" t="str">
        <f>IF($E193="","",IFERROR(VLOOKUP($E193,tbFuncionarios[[Matrícula]:[Status]],2,FALSE),""))</f>
        <v/>
      </c>
      <c r="G193" s="102" t="str">
        <f>IF($E193="","",IFERROR(VLOOKUP($E193,tbFuncionarios[[Matrícula]:[Status]],4,FALSE),""))</f>
        <v/>
      </c>
      <c r="H193" s="102" t="str">
        <f>IF($E193="","",IFERROR(VLOOKUP($E193,tbFuncionarios[[Matrícula]:[Status]],5,FALSE),""))</f>
        <v/>
      </c>
      <c r="I193" s="102" t="str">
        <f>IF($E193="","",IFERROR(VLOOKUP($E193,tbFuncionarios[[Matrícula]:[Status]],6,FALSE),""))</f>
        <v/>
      </c>
      <c r="J193" s="98" t="str">
        <f>IF($E193="","",IFERROR(INDEX(tbFuncionarios[],MATCH($E193,tbFuncionarios[Matrícula],0),2),""))</f>
        <v/>
      </c>
      <c r="K193" s="102" t="str">
        <f>IF($E193="","",IFERROR(VLOOKUP($E193,tbFuncionarios[[Matrícula]:[Status]],7,FALSE),""))</f>
        <v/>
      </c>
      <c r="L193" s="99"/>
      <c r="M193" s="99"/>
      <c r="N193" s="100" t="str">
        <f t="shared" si="6"/>
        <v/>
      </c>
      <c r="O193" s="101"/>
    </row>
    <row r="194" spans="2:15" x14ac:dyDescent="0.25">
      <c r="B194" s="9" t="str">
        <f t="shared" si="7"/>
        <v/>
      </c>
      <c r="C194" s="96">
        <f t="shared" si="8"/>
        <v>188</v>
      </c>
      <c r="D194" s="97"/>
      <c r="F194" s="98" t="str">
        <f>IF($E194="","",IFERROR(VLOOKUP($E194,tbFuncionarios[[Matrícula]:[Status]],2,FALSE),""))</f>
        <v/>
      </c>
      <c r="G194" s="102" t="str">
        <f>IF($E194="","",IFERROR(VLOOKUP($E194,tbFuncionarios[[Matrícula]:[Status]],4,FALSE),""))</f>
        <v/>
      </c>
      <c r="H194" s="102" t="str">
        <f>IF($E194="","",IFERROR(VLOOKUP($E194,tbFuncionarios[[Matrícula]:[Status]],5,FALSE),""))</f>
        <v/>
      </c>
      <c r="I194" s="102" t="str">
        <f>IF($E194="","",IFERROR(VLOOKUP($E194,tbFuncionarios[[Matrícula]:[Status]],6,FALSE),""))</f>
        <v/>
      </c>
      <c r="J194" s="98" t="str">
        <f>IF($E194="","",IFERROR(INDEX(tbFuncionarios[],MATCH($E194,tbFuncionarios[Matrícula],0),2),""))</f>
        <v/>
      </c>
      <c r="K194" s="102" t="str">
        <f>IF($E194="","",IFERROR(VLOOKUP($E194,tbFuncionarios[[Matrícula]:[Status]],7,FALSE),""))</f>
        <v/>
      </c>
      <c r="L194" s="99"/>
      <c r="M194" s="99"/>
      <c r="N194" s="100" t="str">
        <f t="shared" si="6"/>
        <v/>
      </c>
      <c r="O194" s="101"/>
    </row>
    <row r="195" spans="2:15" x14ac:dyDescent="0.25">
      <c r="B195" s="9" t="str">
        <f t="shared" si="7"/>
        <v/>
      </c>
      <c r="C195" s="96">
        <f t="shared" si="8"/>
        <v>189</v>
      </c>
      <c r="D195" s="97"/>
      <c r="F195" s="98" t="str">
        <f>IF($E195="","",IFERROR(VLOOKUP($E195,tbFuncionarios[[Matrícula]:[Status]],2,FALSE),""))</f>
        <v/>
      </c>
      <c r="G195" s="102" t="str">
        <f>IF($E195="","",IFERROR(VLOOKUP($E195,tbFuncionarios[[Matrícula]:[Status]],4,FALSE),""))</f>
        <v/>
      </c>
      <c r="H195" s="102" t="str">
        <f>IF($E195="","",IFERROR(VLOOKUP($E195,tbFuncionarios[[Matrícula]:[Status]],5,FALSE),""))</f>
        <v/>
      </c>
      <c r="I195" s="102" t="str">
        <f>IF($E195="","",IFERROR(VLOOKUP($E195,tbFuncionarios[[Matrícula]:[Status]],6,FALSE),""))</f>
        <v/>
      </c>
      <c r="J195" s="98" t="str">
        <f>IF($E195="","",IFERROR(INDEX(tbFuncionarios[],MATCH($E195,tbFuncionarios[Matrícula],0),2),""))</f>
        <v/>
      </c>
      <c r="K195" s="102" t="str">
        <f>IF($E195="","",IFERROR(VLOOKUP($E195,tbFuncionarios[[Matrícula]:[Status]],7,FALSE),""))</f>
        <v/>
      </c>
      <c r="L195" s="99"/>
      <c r="M195" s="99"/>
      <c r="N195" s="100" t="str">
        <f t="shared" si="6"/>
        <v/>
      </c>
      <c r="O195" s="101"/>
    </row>
    <row r="196" spans="2:15" x14ac:dyDescent="0.25">
      <c r="B196" s="9" t="str">
        <f t="shared" si="7"/>
        <v/>
      </c>
      <c r="C196" s="96">
        <f t="shared" si="8"/>
        <v>190</v>
      </c>
      <c r="D196" s="97"/>
      <c r="F196" s="98" t="str">
        <f>IF($E196="","",IFERROR(VLOOKUP($E196,tbFuncionarios[[Matrícula]:[Status]],2,FALSE),""))</f>
        <v/>
      </c>
      <c r="G196" s="102" t="str">
        <f>IF($E196="","",IFERROR(VLOOKUP($E196,tbFuncionarios[[Matrícula]:[Status]],4,FALSE),""))</f>
        <v/>
      </c>
      <c r="H196" s="102" t="str">
        <f>IF($E196="","",IFERROR(VLOOKUP($E196,tbFuncionarios[[Matrícula]:[Status]],5,FALSE),""))</f>
        <v/>
      </c>
      <c r="I196" s="102" t="str">
        <f>IF($E196="","",IFERROR(VLOOKUP($E196,tbFuncionarios[[Matrícula]:[Status]],6,FALSE),""))</f>
        <v/>
      </c>
      <c r="J196" s="98" t="str">
        <f>IF($E196="","",IFERROR(INDEX(tbFuncionarios[],MATCH($E196,tbFuncionarios[Matrícula],0),2),""))</f>
        <v/>
      </c>
      <c r="K196" s="102" t="str">
        <f>IF($E196="","",IFERROR(VLOOKUP($E196,tbFuncionarios[[Matrícula]:[Status]],7,FALSE),""))</f>
        <v/>
      </c>
      <c r="L196" s="99"/>
      <c r="M196" s="99"/>
      <c r="N196" s="100" t="str">
        <f t="shared" si="6"/>
        <v/>
      </c>
      <c r="O196" s="101"/>
    </row>
    <row r="197" spans="2:15" x14ac:dyDescent="0.25">
      <c r="B197" s="9" t="str">
        <f t="shared" si="7"/>
        <v/>
      </c>
      <c r="C197" s="96">
        <f t="shared" si="8"/>
        <v>191</v>
      </c>
      <c r="D197" s="97"/>
      <c r="F197" s="98" t="str">
        <f>IF($E197="","",IFERROR(VLOOKUP($E197,tbFuncionarios[[Matrícula]:[Status]],2,FALSE),""))</f>
        <v/>
      </c>
      <c r="G197" s="102" t="str">
        <f>IF($E197="","",IFERROR(VLOOKUP($E197,tbFuncionarios[[Matrícula]:[Status]],4,FALSE),""))</f>
        <v/>
      </c>
      <c r="H197" s="102" t="str">
        <f>IF($E197="","",IFERROR(VLOOKUP($E197,tbFuncionarios[[Matrícula]:[Status]],5,FALSE),""))</f>
        <v/>
      </c>
      <c r="I197" s="102" t="str">
        <f>IF($E197="","",IFERROR(VLOOKUP($E197,tbFuncionarios[[Matrícula]:[Status]],6,FALSE),""))</f>
        <v/>
      </c>
      <c r="J197" s="98" t="str">
        <f>IF($E197="","",IFERROR(INDEX(tbFuncionarios[],MATCH($E197,tbFuncionarios[Matrícula],0),2),""))</f>
        <v/>
      </c>
      <c r="K197" s="102" t="str">
        <f>IF($E197="","",IFERROR(VLOOKUP($E197,tbFuncionarios[[Matrícula]:[Status]],7,FALSE),""))</f>
        <v/>
      </c>
      <c r="L197" s="99"/>
      <c r="M197" s="99"/>
      <c r="N197" s="100" t="str">
        <f t="shared" si="6"/>
        <v/>
      </c>
      <c r="O197" s="101"/>
    </row>
    <row r="198" spans="2:15" x14ac:dyDescent="0.25">
      <c r="B198" s="9" t="str">
        <f t="shared" si="7"/>
        <v/>
      </c>
      <c r="C198" s="96">
        <f t="shared" si="8"/>
        <v>192</v>
      </c>
      <c r="D198" s="97"/>
      <c r="F198" s="98" t="str">
        <f>IF($E198="","",IFERROR(VLOOKUP($E198,tbFuncionarios[[Matrícula]:[Status]],2,FALSE),""))</f>
        <v/>
      </c>
      <c r="G198" s="102" t="str">
        <f>IF($E198="","",IFERROR(VLOOKUP($E198,tbFuncionarios[[Matrícula]:[Status]],4,FALSE),""))</f>
        <v/>
      </c>
      <c r="H198" s="102" t="str">
        <f>IF($E198="","",IFERROR(VLOOKUP($E198,tbFuncionarios[[Matrícula]:[Status]],5,FALSE),""))</f>
        <v/>
      </c>
      <c r="I198" s="102" t="str">
        <f>IF($E198="","",IFERROR(VLOOKUP($E198,tbFuncionarios[[Matrícula]:[Status]],6,FALSE),""))</f>
        <v/>
      </c>
      <c r="J198" s="98" t="str">
        <f>IF($E198="","",IFERROR(INDEX(tbFuncionarios[],MATCH($E198,tbFuncionarios[Matrícula],0),2),""))</f>
        <v/>
      </c>
      <c r="K198" s="102" t="str">
        <f>IF($E198="","",IFERROR(VLOOKUP($E198,tbFuncionarios[[Matrícula]:[Status]],7,FALSE),""))</f>
        <v/>
      </c>
      <c r="L198" s="99"/>
      <c r="M198" s="99"/>
      <c r="N198" s="100" t="str">
        <f t="shared" si="6"/>
        <v/>
      </c>
      <c r="O198" s="101"/>
    </row>
    <row r="199" spans="2:15" x14ac:dyDescent="0.25">
      <c r="B199" s="9" t="str">
        <f t="shared" si="7"/>
        <v/>
      </c>
      <c r="C199" s="96">
        <f t="shared" si="8"/>
        <v>193</v>
      </c>
      <c r="D199" s="97"/>
      <c r="F199" s="98" t="str">
        <f>IF($E199="","",IFERROR(VLOOKUP($E199,tbFuncionarios[[Matrícula]:[Status]],2,FALSE),""))</f>
        <v/>
      </c>
      <c r="G199" s="102" t="str">
        <f>IF($E199="","",IFERROR(VLOOKUP($E199,tbFuncionarios[[Matrícula]:[Status]],4,FALSE),""))</f>
        <v/>
      </c>
      <c r="H199" s="102" t="str">
        <f>IF($E199="","",IFERROR(VLOOKUP($E199,tbFuncionarios[[Matrícula]:[Status]],5,FALSE),""))</f>
        <v/>
      </c>
      <c r="I199" s="102" t="str">
        <f>IF($E199="","",IFERROR(VLOOKUP($E199,tbFuncionarios[[Matrícula]:[Status]],6,FALSE),""))</f>
        <v/>
      </c>
      <c r="J199" s="98" t="str">
        <f>IF($E199="","",IFERROR(INDEX(tbFuncionarios[],MATCH($E199,tbFuncionarios[Matrícula],0),2),""))</f>
        <v/>
      </c>
      <c r="K199" s="102" t="str">
        <f>IF($E199="","",IFERROR(VLOOKUP($E199,tbFuncionarios[[Matrícula]:[Status]],7,FALSE),""))</f>
        <v/>
      </c>
      <c r="L199" s="99"/>
      <c r="M199" s="99"/>
      <c r="N199" s="100" t="str">
        <f t="shared" ref="N199:N262" si="9">IFERROR(IF(E199="","",IF(AND(L199&lt;&gt;"",M199&lt;&gt;""),IF((RIGHT(I199,5)-LEFT(I199,5))&gt;=(M199-L199),(RIGHT(I199,5)-LEFT(I199,5))-(M199-L199),0),IF(AND(L199&lt;&gt;"",M199=""),L199-LEFT(I199,5),IF(AND(L199="",M199=""),IF(RIGHT(I199,5)&gt;LEFT(I199,5),RIGHT(I199,5)-LEFT(I199,5),LEFT(I199,5)-RIGHT(I199,5)),"")))),"")</f>
        <v/>
      </c>
      <c r="O199" s="101"/>
    </row>
    <row r="200" spans="2:15" x14ac:dyDescent="0.25">
      <c r="B200" s="9" t="str">
        <f t="shared" si="7"/>
        <v/>
      </c>
      <c r="C200" s="96">
        <f t="shared" si="8"/>
        <v>194</v>
      </c>
      <c r="D200" s="97"/>
      <c r="F200" s="98" t="str">
        <f>IF($E200="","",IFERROR(VLOOKUP($E200,tbFuncionarios[[Matrícula]:[Status]],2,FALSE),""))</f>
        <v/>
      </c>
      <c r="G200" s="102" t="str">
        <f>IF($E200="","",IFERROR(VLOOKUP($E200,tbFuncionarios[[Matrícula]:[Status]],4,FALSE),""))</f>
        <v/>
      </c>
      <c r="H200" s="102" t="str">
        <f>IF($E200="","",IFERROR(VLOOKUP($E200,tbFuncionarios[[Matrícula]:[Status]],5,FALSE),""))</f>
        <v/>
      </c>
      <c r="I200" s="102" t="str">
        <f>IF($E200="","",IFERROR(VLOOKUP($E200,tbFuncionarios[[Matrícula]:[Status]],6,FALSE),""))</f>
        <v/>
      </c>
      <c r="J200" s="98" t="str">
        <f>IF($E200="","",IFERROR(INDEX(tbFuncionarios[],MATCH($E200,tbFuncionarios[Matrícula],0),2),""))</f>
        <v/>
      </c>
      <c r="K200" s="102" t="str">
        <f>IF($E200="","",IFERROR(VLOOKUP($E200,tbFuncionarios[[Matrícula]:[Status]],7,FALSE),""))</f>
        <v/>
      </c>
      <c r="L200" s="99"/>
      <c r="M200" s="99"/>
      <c r="N200" s="100" t="str">
        <f t="shared" si="9"/>
        <v/>
      </c>
      <c r="O200" s="101"/>
    </row>
    <row r="201" spans="2:15" x14ac:dyDescent="0.25">
      <c r="B201" s="9" t="str">
        <f t="shared" si="7"/>
        <v/>
      </c>
      <c r="C201" s="96">
        <f t="shared" si="8"/>
        <v>195</v>
      </c>
      <c r="D201" s="97"/>
      <c r="F201" s="98" t="str">
        <f>IF($E201="","",IFERROR(VLOOKUP($E201,tbFuncionarios[[Matrícula]:[Status]],2,FALSE),""))</f>
        <v/>
      </c>
      <c r="G201" s="102" t="str">
        <f>IF($E201="","",IFERROR(VLOOKUP($E201,tbFuncionarios[[Matrícula]:[Status]],4,FALSE),""))</f>
        <v/>
      </c>
      <c r="H201" s="102" t="str">
        <f>IF($E201="","",IFERROR(VLOOKUP($E201,tbFuncionarios[[Matrícula]:[Status]],5,FALSE),""))</f>
        <v/>
      </c>
      <c r="I201" s="102" t="str">
        <f>IF($E201="","",IFERROR(VLOOKUP($E201,tbFuncionarios[[Matrícula]:[Status]],6,FALSE),""))</f>
        <v/>
      </c>
      <c r="J201" s="98" t="str">
        <f>IF($E201="","",IFERROR(INDEX(tbFuncionarios[],MATCH($E201,tbFuncionarios[Matrícula],0),2),""))</f>
        <v/>
      </c>
      <c r="K201" s="102" t="str">
        <f>IF($E201="","",IFERROR(VLOOKUP($E201,tbFuncionarios[[Matrícula]:[Status]],7,FALSE),""))</f>
        <v/>
      </c>
      <c r="L201" s="99"/>
      <c r="M201" s="99"/>
      <c r="N201" s="100" t="str">
        <f t="shared" si="9"/>
        <v/>
      </c>
      <c r="O201" s="101"/>
    </row>
    <row r="202" spans="2:15" x14ac:dyDescent="0.25">
      <c r="B202" s="9" t="str">
        <f t="shared" ref="B202:B265" si="10">IF(AND(D202&lt;&gt;"",E202&lt;&gt;""),TEXT(D202,"DD/MM/AAAA")&amp;F202&amp;I202,"")</f>
        <v/>
      </c>
      <c r="C202" s="96">
        <f t="shared" ref="C202:C265" si="11">IFERROR(C201+1,1)</f>
        <v>196</v>
      </c>
      <c r="D202" s="97"/>
      <c r="F202" s="98" t="str">
        <f>IF($E202="","",IFERROR(VLOOKUP($E202,tbFuncionarios[[Matrícula]:[Status]],2,FALSE),""))</f>
        <v/>
      </c>
      <c r="G202" s="102" t="str">
        <f>IF($E202="","",IFERROR(VLOOKUP($E202,tbFuncionarios[[Matrícula]:[Status]],4,FALSE),""))</f>
        <v/>
      </c>
      <c r="H202" s="102" t="str">
        <f>IF($E202="","",IFERROR(VLOOKUP($E202,tbFuncionarios[[Matrícula]:[Status]],5,FALSE),""))</f>
        <v/>
      </c>
      <c r="I202" s="102" t="str">
        <f>IF($E202="","",IFERROR(VLOOKUP($E202,tbFuncionarios[[Matrícula]:[Status]],6,FALSE),""))</f>
        <v/>
      </c>
      <c r="J202" s="98" t="str">
        <f>IF($E202="","",IFERROR(INDEX(tbFuncionarios[],MATCH($E202,tbFuncionarios[Matrícula],0),2),""))</f>
        <v/>
      </c>
      <c r="K202" s="102" t="str">
        <f>IF($E202="","",IFERROR(VLOOKUP($E202,tbFuncionarios[[Matrícula]:[Status]],7,FALSE),""))</f>
        <v/>
      </c>
      <c r="L202" s="99"/>
      <c r="M202" s="99"/>
      <c r="N202" s="100" t="str">
        <f t="shared" si="9"/>
        <v/>
      </c>
      <c r="O202" s="101"/>
    </row>
    <row r="203" spans="2:15" x14ac:dyDescent="0.25">
      <c r="B203" s="9" t="str">
        <f t="shared" si="10"/>
        <v/>
      </c>
      <c r="C203" s="96">
        <f t="shared" si="11"/>
        <v>197</v>
      </c>
      <c r="D203" s="97"/>
      <c r="F203" s="98" t="str">
        <f>IF($E203="","",IFERROR(VLOOKUP($E203,tbFuncionarios[[Matrícula]:[Status]],2,FALSE),""))</f>
        <v/>
      </c>
      <c r="G203" s="102" t="str">
        <f>IF($E203="","",IFERROR(VLOOKUP($E203,tbFuncionarios[[Matrícula]:[Status]],4,FALSE),""))</f>
        <v/>
      </c>
      <c r="H203" s="102" t="str">
        <f>IF($E203="","",IFERROR(VLOOKUP($E203,tbFuncionarios[[Matrícula]:[Status]],5,FALSE),""))</f>
        <v/>
      </c>
      <c r="I203" s="102" t="str">
        <f>IF($E203="","",IFERROR(VLOOKUP($E203,tbFuncionarios[[Matrícula]:[Status]],6,FALSE),""))</f>
        <v/>
      </c>
      <c r="J203" s="98" t="str">
        <f>IF($E203="","",IFERROR(INDEX(tbFuncionarios[],MATCH($E203,tbFuncionarios[Matrícula],0),2),""))</f>
        <v/>
      </c>
      <c r="K203" s="102" t="str">
        <f>IF($E203="","",IFERROR(VLOOKUP($E203,tbFuncionarios[[Matrícula]:[Status]],7,FALSE),""))</f>
        <v/>
      </c>
      <c r="L203" s="99"/>
      <c r="M203" s="99"/>
      <c r="N203" s="100" t="str">
        <f t="shared" si="9"/>
        <v/>
      </c>
      <c r="O203" s="101"/>
    </row>
    <row r="204" spans="2:15" x14ac:dyDescent="0.25">
      <c r="B204" s="9" t="str">
        <f t="shared" si="10"/>
        <v/>
      </c>
      <c r="C204" s="96">
        <f t="shared" si="11"/>
        <v>198</v>
      </c>
      <c r="D204" s="97"/>
      <c r="F204" s="98" t="str">
        <f>IF($E204="","",IFERROR(VLOOKUP($E204,tbFuncionarios[[Matrícula]:[Status]],2,FALSE),""))</f>
        <v/>
      </c>
      <c r="G204" s="102" t="str">
        <f>IF($E204="","",IFERROR(VLOOKUP($E204,tbFuncionarios[[Matrícula]:[Status]],4,FALSE),""))</f>
        <v/>
      </c>
      <c r="H204" s="102" t="str">
        <f>IF($E204="","",IFERROR(VLOOKUP($E204,tbFuncionarios[[Matrícula]:[Status]],5,FALSE),""))</f>
        <v/>
      </c>
      <c r="I204" s="102" t="str">
        <f>IF($E204="","",IFERROR(VLOOKUP($E204,tbFuncionarios[[Matrícula]:[Status]],6,FALSE),""))</f>
        <v/>
      </c>
      <c r="J204" s="98" t="str">
        <f>IF($E204="","",IFERROR(INDEX(tbFuncionarios[],MATCH($E204,tbFuncionarios[Matrícula],0),2),""))</f>
        <v/>
      </c>
      <c r="K204" s="102" t="str">
        <f>IF($E204="","",IFERROR(VLOOKUP($E204,tbFuncionarios[[Matrícula]:[Status]],7,FALSE),""))</f>
        <v/>
      </c>
      <c r="L204" s="99"/>
      <c r="M204" s="99"/>
      <c r="N204" s="100" t="str">
        <f t="shared" si="9"/>
        <v/>
      </c>
      <c r="O204" s="101"/>
    </row>
    <row r="205" spans="2:15" x14ac:dyDescent="0.25">
      <c r="B205" s="9" t="str">
        <f t="shared" si="10"/>
        <v/>
      </c>
      <c r="C205" s="96">
        <f t="shared" si="11"/>
        <v>199</v>
      </c>
      <c r="D205" s="97"/>
      <c r="F205" s="98" t="str">
        <f>IF($E205="","",IFERROR(VLOOKUP($E205,tbFuncionarios[[Matrícula]:[Status]],2,FALSE),""))</f>
        <v/>
      </c>
      <c r="G205" s="102" t="str">
        <f>IF($E205="","",IFERROR(VLOOKUP($E205,tbFuncionarios[[Matrícula]:[Status]],4,FALSE),""))</f>
        <v/>
      </c>
      <c r="H205" s="102" t="str">
        <f>IF($E205="","",IFERROR(VLOOKUP($E205,tbFuncionarios[[Matrícula]:[Status]],5,FALSE),""))</f>
        <v/>
      </c>
      <c r="I205" s="102" t="str">
        <f>IF($E205="","",IFERROR(VLOOKUP($E205,tbFuncionarios[[Matrícula]:[Status]],6,FALSE),""))</f>
        <v/>
      </c>
      <c r="J205" s="98" t="str">
        <f>IF($E205="","",IFERROR(INDEX(tbFuncionarios[],MATCH($E205,tbFuncionarios[Matrícula],0),2),""))</f>
        <v/>
      </c>
      <c r="K205" s="102" t="str">
        <f>IF($E205="","",IFERROR(VLOOKUP($E205,tbFuncionarios[[Matrícula]:[Status]],7,FALSE),""))</f>
        <v/>
      </c>
      <c r="L205" s="99"/>
      <c r="M205" s="99"/>
      <c r="N205" s="100" t="str">
        <f t="shared" si="9"/>
        <v/>
      </c>
      <c r="O205" s="101"/>
    </row>
    <row r="206" spans="2:15" x14ac:dyDescent="0.25">
      <c r="B206" s="9" t="str">
        <f t="shared" si="10"/>
        <v/>
      </c>
      <c r="C206" s="96">
        <f t="shared" si="11"/>
        <v>200</v>
      </c>
      <c r="D206" s="97"/>
      <c r="F206" s="98" t="str">
        <f>IF($E206="","",IFERROR(VLOOKUP($E206,tbFuncionarios[[Matrícula]:[Status]],2,FALSE),""))</f>
        <v/>
      </c>
      <c r="G206" s="102" t="str">
        <f>IF($E206="","",IFERROR(VLOOKUP($E206,tbFuncionarios[[Matrícula]:[Status]],4,FALSE),""))</f>
        <v/>
      </c>
      <c r="H206" s="102" t="str">
        <f>IF($E206="","",IFERROR(VLOOKUP($E206,tbFuncionarios[[Matrícula]:[Status]],5,FALSE),""))</f>
        <v/>
      </c>
      <c r="I206" s="102" t="str">
        <f>IF($E206="","",IFERROR(VLOOKUP($E206,tbFuncionarios[[Matrícula]:[Status]],6,FALSE),""))</f>
        <v/>
      </c>
      <c r="J206" s="98" t="str">
        <f>IF($E206="","",IFERROR(INDEX(tbFuncionarios[],MATCH($E206,tbFuncionarios[Matrícula],0),2),""))</f>
        <v/>
      </c>
      <c r="K206" s="102" t="str">
        <f>IF($E206="","",IFERROR(VLOOKUP($E206,tbFuncionarios[[Matrícula]:[Status]],7,FALSE),""))</f>
        <v/>
      </c>
      <c r="L206" s="99"/>
      <c r="M206" s="99"/>
      <c r="N206" s="100" t="str">
        <f t="shared" si="9"/>
        <v/>
      </c>
      <c r="O206" s="101"/>
    </row>
    <row r="207" spans="2:15" x14ac:dyDescent="0.25">
      <c r="B207" s="9" t="str">
        <f t="shared" si="10"/>
        <v/>
      </c>
      <c r="C207" s="96">
        <f t="shared" si="11"/>
        <v>201</v>
      </c>
      <c r="D207" s="97"/>
      <c r="F207" s="98" t="str">
        <f>IF($E207="","",IFERROR(VLOOKUP($E207,tbFuncionarios[[Matrícula]:[Status]],2,FALSE),""))</f>
        <v/>
      </c>
      <c r="G207" s="102" t="str">
        <f>IF($E207="","",IFERROR(VLOOKUP($E207,tbFuncionarios[[Matrícula]:[Status]],4,FALSE),""))</f>
        <v/>
      </c>
      <c r="H207" s="102" t="str">
        <f>IF($E207="","",IFERROR(VLOOKUP($E207,tbFuncionarios[[Matrícula]:[Status]],5,FALSE),""))</f>
        <v/>
      </c>
      <c r="I207" s="102" t="str">
        <f>IF($E207="","",IFERROR(VLOOKUP($E207,tbFuncionarios[[Matrícula]:[Status]],6,FALSE),""))</f>
        <v/>
      </c>
      <c r="J207" s="98" t="str">
        <f>IF($E207="","",IFERROR(INDEX(tbFuncionarios[],MATCH($E207,tbFuncionarios[Matrícula],0),2),""))</f>
        <v/>
      </c>
      <c r="K207" s="102" t="str">
        <f>IF($E207="","",IFERROR(VLOOKUP($E207,tbFuncionarios[[Matrícula]:[Status]],7,FALSE),""))</f>
        <v/>
      </c>
      <c r="L207" s="99"/>
      <c r="M207" s="99"/>
      <c r="N207" s="100" t="str">
        <f t="shared" si="9"/>
        <v/>
      </c>
      <c r="O207" s="101"/>
    </row>
    <row r="208" spans="2:15" x14ac:dyDescent="0.25">
      <c r="B208" s="9" t="str">
        <f t="shared" si="10"/>
        <v/>
      </c>
      <c r="C208" s="96">
        <f t="shared" si="11"/>
        <v>202</v>
      </c>
      <c r="D208" s="97"/>
      <c r="F208" s="98" t="str">
        <f>IF($E208="","",IFERROR(VLOOKUP($E208,tbFuncionarios[[Matrícula]:[Status]],2,FALSE),""))</f>
        <v/>
      </c>
      <c r="G208" s="102" t="str">
        <f>IF($E208="","",IFERROR(VLOOKUP($E208,tbFuncionarios[[Matrícula]:[Status]],4,FALSE),""))</f>
        <v/>
      </c>
      <c r="H208" s="102" t="str">
        <f>IF($E208="","",IFERROR(VLOOKUP($E208,tbFuncionarios[[Matrícula]:[Status]],5,FALSE),""))</f>
        <v/>
      </c>
      <c r="I208" s="102" t="str">
        <f>IF($E208="","",IFERROR(VLOOKUP($E208,tbFuncionarios[[Matrícula]:[Status]],6,FALSE),""))</f>
        <v/>
      </c>
      <c r="J208" s="98" t="str">
        <f>IF($E208="","",IFERROR(INDEX(tbFuncionarios[],MATCH($E208,tbFuncionarios[Matrícula],0),2),""))</f>
        <v/>
      </c>
      <c r="K208" s="102" t="str">
        <f>IF($E208="","",IFERROR(VLOOKUP($E208,tbFuncionarios[[Matrícula]:[Status]],7,FALSE),""))</f>
        <v/>
      </c>
      <c r="L208" s="99"/>
      <c r="M208" s="99"/>
      <c r="N208" s="100" t="str">
        <f t="shared" si="9"/>
        <v/>
      </c>
      <c r="O208" s="101"/>
    </row>
    <row r="209" spans="2:15" x14ac:dyDescent="0.25">
      <c r="B209" s="9" t="str">
        <f t="shared" si="10"/>
        <v/>
      </c>
      <c r="C209" s="96">
        <f t="shared" si="11"/>
        <v>203</v>
      </c>
      <c r="D209" s="97"/>
      <c r="F209" s="98" t="str">
        <f>IF($E209="","",IFERROR(VLOOKUP($E209,tbFuncionarios[[Matrícula]:[Status]],2,FALSE),""))</f>
        <v/>
      </c>
      <c r="G209" s="102" t="str">
        <f>IF($E209="","",IFERROR(VLOOKUP($E209,tbFuncionarios[[Matrícula]:[Status]],4,FALSE),""))</f>
        <v/>
      </c>
      <c r="H209" s="102" t="str">
        <f>IF($E209="","",IFERROR(VLOOKUP($E209,tbFuncionarios[[Matrícula]:[Status]],5,FALSE),""))</f>
        <v/>
      </c>
      <c r="I209" s="102" t="str">
        <f>IF($E209="","",IFERROR(VLOOKUP($E209,tbFuncionarios[[Matrícula]:[Status]],6,FALSE),""))</f>
        <v/>
      </c>
      <c r="J209" s="98" t="str">
        <f>IF($E209="","",IFERROR(INDEX(tbFuncionarios[],MATCH($E209,tbFuncionarios[Matrícula],0),2),""))</f>
        <v/>
      </c>
      <c r="K209" s="102" t="str">
        <f>IF($E209="","",IFERROR(VLOOKUP($E209,tbFuncionarios[[Matrícula]:[Status]],7,FALSE),""))</f>
        <v/>
      </c>
      <c r="L209" s="99"/>
      <c r="M209" s="99"/>
      <c r="N209" s="100" t="str">
        <f t="shared" si="9"/>
        <v/>
      </c>
      <c r="O209" s="101"/>
    </row>
    <row r="210" spans="2:15" x14ac:dyDescent="0.25">
      <c r="B210" s="9" t="str">
        <f t="shared" si="10"/>
        <v/>
      </c>
      <c r="C210" s="96">
        <f t="shared" si="11"/>
        <v>204</v>
      </c>
      <c r="D210" s="97"/>
      <c r="F210" s="98" t="str">
        <f>IF($E210="","",IFERROR(VLOOKUP($E210,tbFuncionarios[[Matrícula]:[Status]],2,FALSE),""))</f>
        <v/>
      </c>
      <c r="G210" s="102" t="str">
        <f>IF($E210="","",IFERROR(VLOOKUP($E210,tbFuncionarios[[Matrícula]:[Status]],4,FALSE),""))</f>
        <v/>
      </c>
      <c r="H210" s="102" t="str">
        <f>IF($E210="","",IFERROR(VLOOKUP($E210,tbFuncionarios[[Matrícula]:[Status]],5,FALSE),""))</f>
        <v/>
      </c>
      <c r="I210" s="102" t="str">
        <f>IF($E210="","",IFERROR(VLOOKUP($E210,tbFuncionarios[[Matrícula]:[Status]],6,FALSE),""))</f>
        <v/>
      </c>
      <c r="J210" s="98" t="str">
        <f>IF($E210="","",IFERROR(INDEX(tbFuncionarios[],MATCH($E210,tbFuncionarios[Matrícula],0),2),""))</f>
        <v/>
      </c>
      <c r="K210" s="102" t="str">
        <f>IF($E210="","",IFERROR(VLOOKUP($E210,tbFuncionarios[[Matrícula]:[Status]],7,FALSE),""))</f>
        <v/>
      </c>
      <c r="L210" s="99"/>
      <c r="M210" s="99"/>
      <c r="N210" s="100" t="str">
        <f t="shared" si="9"/>
        <v/>
      </c>
      <c r="O210" s="101"/>
    </row>
    <row r="211" spans="2:15" x14ac:dyDescent="0.25">
      <c r="B211" s="9" t="str">
        <f t="shared" si="10"/>
        <v/>
      </c>
      <c r="C211" s="96">
        <f t="shared" si="11"/>
        <v>205</v>
      </c>
      <c r="D211" s="97"/>
      <c r="F211" s="98" t="str">
        <f>IF($E211="","",IFERROR(VLOOKUP($E211,tbFuncionarios[[Matrícula]:[Status]],2,FALSE),""))</f>
        <v/>
      </c>
      <c r="G211" s="102" t="str">
        <f>IF($E211="","",IFERROR(VLOOKUP($E211,tbFuncionarios[[Matrícula]:[Status]],4,FALSE),""))</f>
        <v/>
      </c>
      <c r="H211" s="102" t="str">
        <f>IF($E211="","",IFERROR(VLOOKUP($E211,tbFuncionarios[[Matrícula]:[Status]],5,FALSE),""))</f>
        <v/>
      </c>
      <c r="I211" s="102" t="str">
        <f>IF($E211="","",IFERROR(VLOOKUP($E211,tbFuncionarios[[Matrícula]:[Status]],6,FALSE),""))</f>
        <v/>
      </c>
      <c r="J211" s="98" t="str">
        <f>IF($E211="","",IFERROR(INDEX(tbFuncionarios[],MATCH($E211,tbFuncionarios[Matrícula],0),2),""))</f>
        <v/>
      </c>
      <c r="K211" s="102" t="str">
        <f>IF($E211="","",IFERROR(VLOOKUP($E211,tbFuncionarios[[Matrícula]:[Status]],7,FALSE),""))</f>
        <v/>
      </c>
      <c r="L211" s="99"/>
      <c r="M211" s="99"/>
      <c r="N211" s="100" t="str">
        <f t="shared" si="9"/>
        <v/>
      </c>
      <c r="O211" s="101"/>
    </row>
    <row r="212" spans="2:15" x14ac:dyDescent="0.25">
      <c r="B212" s="9" t="str">
        <f t="shared" si="10"/>
        <v/>
      </c>
      <c r="C212" s="96">
        <f t="shared" si="11"/>
        <v>206</v>
      </c>
      <c r="D212" s="97"/>
      <c r="F212" s="98" t="str">
        <f>IF($E212="","",IFERROR(VLOOKUP($E212,tbFuncionarios[[Matrícula]:[Status]],2,FALSE),""))</f>
        <v/>
      </c>
      <c r="G212" s="102" t="str">
        <f>IF($E212="","",IFERROR(VLOOKUP($E212,tbFuncionarios[[Matrícula]:[Status]],4,FALSE),""))</f>
        <v/>
      </c>
      <c r="H212" s="102" t="str">
        <f>IF($E212="","",IFERROR(VLOOKUP($E212,tbFuncionarios[[Matrícula]:[Status]],5,FALSE),""))</f>
        <v/>
      </c>
      <c r="I212" s="102" t="str">
        <f>IF($E212="","",IFERROR(VLOOKUP($E212,tbFuncionarios[[Matrícula]:[Status]],6,FALSE),""))</f>
        <v/>
      </c>
      <c r="J212" s="98" t="str">
        <f>IF($E212="","",IFERROR(INDEX(tbFuncionarios[],MATCH($E212,tbFuncionarios[Matrícula],0),2),""))</f>
        <v/>
      </c>
      <c r="K212" s="102" t="str">
        <f>IF($E212="","",IFERROR(VLOOKUP($E212,tbFuncionarios[[Matrícula]:[Status]],7,FALSE),""))</f>
        <v/>
      </c>
      <c r="L212" s="99"/>
      <c r="M212" s="99"/>
      <c r="N212" s="100" t="str">
        <f t="shared" si="9"/>
        <v/>
      </c>
      <c r="O212" s="101"/>
    </row>
    <row r="213" spans="2:15" x14ac:dyDescent="0.25">
      <c r="B213" s="9" t="str">
        <f t="shared" si="10"/>
        <v/>
      </c>
      <c r="C213" s="96">
        <f t="shared" si="11"/>
        <v>207</v>
      </c>
      <c r="D213" s="97"/>
      <c r="F213" s="98" t="str">
        <f>IF($E213="","",IFERROR(VLOOKUP($E213,tbFuncionarios[[Matrícula]:[Status]],2,FALSE),""))</f>
        <v/>
      </c>
      <c r="G213" s="102" t="str">
        <f>IF($E213="","",IFERROR(VLOOKUP($E213,tbFuncionarios[[Matrícula]:[Status]],4,FALSE),""))</f>
        <v/>
      </c>
      <c r="H213" s="102" t="str">
        <f>IF($E213="","",IFERROR(VLOOKUP($E213,tbFuncionarios[[Matrícula]:[Status]],5,FALSE),""))</f>
        <v/>
      </c>
      <c r="I213" s="102" t="str">
        <f>IF($E213="","",IFERROR(VLOOKUP($E213,tbFuncionarios[[Matrícula]:[Status]],6,FALSE),""))</f>
        <v/>
      </c>
      <c r="J213" s="98" t="str">
        <f>IF($E213="","",IFERROR(INDEX(tbFuncionarios[],MATCH($E213,tbFuncionarios[Matrícula],0),2),""))</f>
        <v/>
      </c>
      <c r="K213" s="102" t="str">
        <f>IF($E213="","",IFERROR(VLOOKUP($E213,tbFuncionarios[[Matrícula]:[Status]],7,FALSE),""))</f>
        <v/>
      </c>
      <c r="L213" s="99"/>
      <c r="M213" s="99"/>
      <c r="N213" s="100" t="str">
        <f t="shared" si="9"/>
        <v/>
      </c>
      <c r="O213" s="101"/>
    </row>
    <row r="214" spans="2:15" x14ac:dyDescent="0.25">
      <c r="B214" s="9" t="str">
        <f t="shared" si="10"/>
        <v/>
      </c>
      <c r="C214" s="96">
        <f t="shared" si="11"/>
        <v>208</v>
      </c>
      <c r="D214" s="97"/>
      <c r="F214" s="98" t="str">
        <f>IF($E214="","",IFERROR(VLOOKUP($E214,tbFuncionarios[[Matrícula]:[Status]],2,FALSE),""))</f>
        <v/>
      </c>
      <c r="G214" s="102" t="str">
        <f>IF($E214="","",IFERROR(VLOOKUP($E214,tbFuncionarios[[Matrícula]:[Status]],4,FALSE),""))</f>
        <v/>
      </c>
      <c r="H214" s="102" t="str">
        <f>IF($E214="","",IFERROR(VLOOKUP($E214,tbFuncionarios[[Matrícula]:[Status]],5,FALSE),""))</f>
        <v/>
      </c>
      <c r="I214" s="102" t="str">
        <f>IF($E214="","",IFERROR(VLOOKUP($E214,tbFuncionarios[[Matrícula]:[Status]],6,FALSE),""))</f>
        <v/>
      </c>
      <c r="J214" s="98" t="str">
        <f>IF($E214="","",IFERROR(INDEX(tbFuncionarios[],MATCH($E214,tbFuncionarios[Matrícula],0),2),""))</f>
        <v/>
      </c>
      <c r="K214" s="102" t="str">
        <f>IF($E214="","",IFERROR(VLOOKUP($E214,tbFuncionarios[[Matrícula]:[Status]],7,FALSE),""))</f>
        <v/>
      </c>
      <c r="L214" s="99"/>
      <c r="M214" s="99"/>
      <c r="N214" s="100" t="str">
        <f t="shared" si="9"/>
        <v/>
      </c>
      <c r="O214" s="101"/>
    </row>
    <row r="215" spans="2:15" x14ac:dyDescent="0.25">
      <c r="B215" s="9" t="str">
        <f t="shared" si="10"/>
        <v/>
      </c>
      <c r="C215" s="96">
        <f t="shared" si="11"/>
        <v>209</v>
      </c>
      <c r="D215" s="97"/>
      <c r="F215" s="98" t="str">
        <f>IF($E215="","",IFERROR(VLOOKUP($E215,tbFuncionarios[[Matrícula]:[Status]],2,FALSE),""))</f>
        <v/>
      </c>
      <c r="G215" s="102" t="str">
        <f>IF($E215="","",IFERROR(VLOOKUP($E215,tbFuncionarios[[Matrícula]:[Status]],4,FALSE),""))</f>
        <v/>
      </c>
      <c r="H215" s="102" t="str">
        <f>IF($E215="","",IFERROR(VLOOKUP($E215,tbFuncionarios[[Matrícula]:[Status]],5,FALSE),""))</f>
        <v/>
      </c>
      <c r="I215" s="102" t="str">
        <f>IF($E215="","",IFERROR(VLOOKUP($E215,tbFuncionarios[[Matrícula]:[Status]],6,FALSE),""))</f>
        <v/>
      </c>
      <c r="J215" s="98" t="str">
        <f>IF($E215="","",IFERROR(INDEX(tbFuncionarios[],MATCH($E215,tbFuncionarios[Matrícula],0),2),""))</f>
        <v/>
      </c>
      <c r="K215" s="102" t="str">
        <f>IF($E215="","",IFERROR(VLOOKUP($E215,tbFuncionarios[[Matrícula]:[Status]],7,FALSE),""))</f>
        <v/>
      </c>
      <c r="L215" s="99"/>
      <c r="M215" s="99"/>
      <c r="N215" s="100" t="str">
        <f t="shared" si="9"/>
        <v/>
      </c>
      <c r="O215" s="101"/>
    </row>
    <row r="216" spans="2:15" x14ac:dyDescent="0.25">
      <c r="B216" s="9" t="str">
        <f t="shared" si="10"/>
        <v/>
      </c>
      <c r="C216" s="96">
        <f t="shared" si="11"/>
        <v>210</v>
      </c>
      <c r="D216" s="97"/>
      <c r="F216" s="98" t="str">
        <f>IF($E216="","",IFERROR(VLOOKUP($E216,tbFuncionarios[[Matrícula]:[Status]],2,FALSE),""))</f>
        <v/>
      </c>
      <c r="G216" s="102" t="str">
        <f>IF($E216="","",IFERROR(VLOOKUP($E216,tbFuncionarios[[Matrícula]:[Status]],4,FALSE),""))</f>
        <v/>
      </c>
      <c r="H216" s="102" t="str">
        <f>IF($E216="","",IFERROR(VLOOKUP($E216,tbFuncionarios[[Matrícula]:[Status]],5,FALSE),""))</f>
        <v/>
      </c>
      <c r="I216" s="102" t="str">
        <f>IF($E216="","",IFERROR(VLOOKUP($E216,tbFuncionarios[[Matrícula]:[Status]],6,FALSE),""))</f>
        <v/>
      </c>
      <c r="J216" s="98" t="str">
        <f>IF($E216="","",IFERROR(INDEX(tbFuncionarios[],MATCH($E216,tbFuncionarios[Matrícula],0),2),""))</f>
        <v/>
      </c>
      <c r="K216" s="102" t="str">
        <f>IF($E216="","",IFERROR(VLOOKUP($E216,tbFuncionarios[[Matrícula]:[Status]],7,FALSE),""))</f>
        <v/>
      </c>
      <c r="L216" s="99"/>
      <c r="M216" s="99"/>
      <c r="N216" s="100" t="str">
        <f t="shared" si="9"/>
        <v/>
      </c>
      <c r="O216" s="101"/>
    </row>
    <row r="217" spans="2:15" x14ac:dyDescent="0.25">
      <c r="B217" s="9" t="str">
        <f t="shared" si="10"/>
        <v/>
      </c>
      <c r="C217" s="96">
        <f t="shared" si="11"/>
        <v>211</v>
      </c>
      <c r="D217" s="97"/>
      <c r="F217" s="98" t="str">
        <f>IF($E217="","",IFERROR(VLOOKUP($E217,tbFuncionarios[[Matrícula]:[Status]],2,FALSE),""))</f>
        <v/>
      </c>
      <c r="G217" s="102" t="str">
        <f>IF($E217="","",IFERROR(VLOOKUP($E217,tbFuncionarios[[Matrícula]:[Status]],4,FALSE),""))</f>
        <v/>
      </c>
      <c r="H217" s="102" t="str">
        <f>IF($E217="","",IFERROR(VLOOKUP($E217,tbFuncionarios[[Matrícula]:[Status]],5,FALSE),""))</f>
        <v/>
      </c>
      <c r="I217" s="102" t="str">
        <f>IF($E217="","",IFERROR(VLOOKUP($E217,tbFuncionarios[[Matrícula]:[Status]],6,FALSE),""))</f>
        <v/>
      </c>
      <c r="J217" s="98" t="str">
        <f>IF($E217="","",IFERROR(INDEX(tbFuncionarios[],MATCH($E217,tbFuncionarios[Matrícula],0),2),""))</f>
        <v/>
      </c>
      <c r="K217" s="102" t="str">
        <f>IF($E217="","",IFERROR(VLOOKUP($E217,tbFuncionarios[[Matrícula]:[Status]],7,FALSE),""))</f>
        <v/>
      </c>
      <c r="L217" s="99"/>
      <c r="M217" s="99"/>
      <c r="N217" s="100" t="str">
        <f t="shared" si="9"/>
        <v/>
      </c>
      <c r="O217" s="101"/>
    </row>
    <row r="218" spans="2:15" x14ac:dyDescent="0.25">
      <c r="B218" s="9" t="str">
        <f t="shared" si="10"/>
        <v/>
      </c>
      <c r="C218" s="96">
        <f t="shared" si="11"/>
        <v>212</v>
      </c>
      <c r="D218" s="97"/>
      <c r="F218" s="98" t="str">
        <f>IF($E218="","",IFERROR(VLOOKUP($E218,tbFuncionarios[[Matrícula]:[Status]],2,FALSE),""))</f>
        <v/>
      </c>
      <c r="G218" s="102" t="str">
        <f>IF($E218="","",IFERROR(VLOOKUP($E218,tbFuncionarios[[Matrícula]:[Status]],4,FALSE),""))</f>
        <v/>
      </c>
      <c r="H218" s="102" t="str">
        <f>IF($E218="","",IFERROR(VLOOKUP($E218,tbFuncionarios[[Matrícula]:[Status]],5,FALSE),""))</f>
        <v/>
      </c>
      <c r="I218" s="102" t="str">
        <f>IF($E218="","",IFERROR(VLOOKUP($E218,tbFuncionarios[[Matrícula]:[Status]],6,FALSE),""))</f>
        <v/>
      </c>
      <c r="J218" s="98" t="str">
        <f>IF($E218="","",IFERROR(INDEX(tbFuncionarios[],MATCH($E218,tbFuncionarios[Matrícula],0),2),""))</f>
        <v/>
      </c>
      <c r="K218" s="102" t="str">
        <f>IF($E218="","",IFERROR(VLOOKUP($E218,tbFuncionarios[[Matrícula]:[Status]],7,FALSE),""))</f>
        <v/>
      </c>
      <c r="L218" s="99"/>
      <c r="M218" s="99"/>
      <c r="N218" s="100" t="str">
        <f t="shared" si="9"/>
        <v/>
      </c>
      <c r="O218" s="101"/>
    </row>
    <row r="219" spans="2:15" x14ac:dyDescent="0.25">
      <c r="B219" s="9" t="str">
        <f t="shared" si="10"/>
        <v/>
      </c>
      <c r="C219" s="96">
        <f t="shared" si="11"/>
        <v>213</v>
      </c>
      <c r="D219" s="97"/>
      <c r="F219" s="98" t="str">
        <f>IF($E219="","",IFERROR(VLOOKUP($E219,tbFuncionarios[[Matrícula]:[Status]],2,FALSE),""))</f>
        <v/>
      </c>
      <c r="G219" s="102" t="str">
        <f>IF($E219="","",IFERROR(VLOOKUP($E219,tbFuncionarios[[Matrícula]:[Status]],4,FALSE),""))</f>
        <v/>
      </c>
      <c r="H219" s="102" t="str">
        <f>IF($E219="","",IFERROR(VLOOKUP($E219,tbFuncionarios[[Matrícula]:[Status]],5,FALSE),""))</f>
        <v/>
      </c>
      <c r="I219" s="102" t="str">
        <f>IF($E219="","",IFERROR(VLOOKUP($E219,tbFuncionarios[[Matrícula]:[Status]],6,FALSE),""))</f>
        <v/>
      </c>
      <c r="J219" s="98" t="str">
        <f>IF($E219="","",IFERROR(INDEX(tbFuncionarios[],MATCH($E219,tbFuncionarios[Matrícula],0),2),""))</f>
        <v/>
      </c>
      <c r="K219" s="102" t="str">
        <f>IF($E219="","",IFERROR(VLOOKUP($E219,tbFuncionarios[[Matrícula]:[Status]],7,FALSE),""))</f>
        <v/>
      </c>
      <c r="L219" s="99"/>
      <c r="M219" s="99"/>
      <c r="N219" s="100" t="str">
        <f t="shared" si="9"/>
        <v/>
      </c>
      <c r="O219" s="101"/>
    </row>
    <row r="220" spans="2:15" x14ac:dyDescent="0.25">
      <c r="B220" s="9" t="str">
        <f t="shared" si="10"/>
        <v/>
      </c>
      <c r="C220" s="96">
        <f t="shared" si="11"/>
        <v>214</v>
      </c>
      <c r="D220" s="97"/>
      <c r="F220" s="98" t="str">
        <f>IF($E220="","",IFERROR(VLOOKUP($E220,tbFuncionarios[[Matrícula]:[Status]],2,FALSE),""))</f>
        <v/>
      </c>
      <c r="G220" s="102" t="str">
        <f>IF($E220="","",IFERROR(VLOOKUP($E220,tbFuncionarios[[Matrícula]:[Status]],4,FALSE),""))</f>
        <v/>
      </c>
      <c r="H220" s="102" t="str">
        <f>IF($E220="","",IFERROR(VLOOKUP($E220,tbFuncionarios[[Matrícula]:[Status]],5,FALSE),""))</f>
        <v/>
      </c>
      <c r="I220" s="102" t="str">
        <f>IF($E220="","",IFERROR(VLOOKUP($E220,tbFuncionarios[[Matrícula]:[Status]],6,FALSE),""))</f>
        <v/>
      </c>
      <c r="J220" s="98" t="str">
        <f>IF($E220="","",IFERROR(INDEX(tbFuncionarios[],MATCH($E220,tbFuncionarios[Matrícula],0),2),""))</f>
        <v/>
      </c>
      <c r="K220" s="102" t="str">
        <f>IF($E220="","",IFERROR(VLOOKUP($E220,tbFuncionarios[[Matrícula]:[Status]],7,FALSE),""))</f>
        <v/>
      </c>
      <c r="L220" s="99"/>
      <c r="M220" s="99"/>
      <c r="N220" s="100" t="str">
        <f t="shared" si="9"/>
        <v/>
      </c>
      <c r="O220" s="101"/>
    </row>
    <row r="221" spans="2:15" x14ac:dyDescent="0.25">
      <c r="B221" s="9" t="str">
        <f t="shared" si="10"/>
        <v/>
      </c>
      <c r="C221" s="96">
        <f t="shared" si="11"/>
        <v>215</v>
      </c>
      <c r="D221" s="97"/>
      <c r="F221" s="98" t="str">
        <f>IF($E221="","",IFERROR(VLOOKUP($E221,tbFuncionarios[[Matrícula]:[Status]],2,FALSE),""))</f>
        <v/>
      </c>
      <c r="G221" s="102" t="str">
        <f>IF($E221="","",IFERROR(VLOOKUP($E221,tbFuncionarios[[Matrícula]:[Status]],4,FALSE),""))</f>
        <v/>
      </c>
      <c r="H221" s="102" t="str">
        <f>IF($E221="","",IFERROR(VLOOKUP($E221,tbFuncionarios[[Matrícula]:[Status]],5,FALSE),""))</f>
        <v/>
      </c>
      <c r="I221" s="102" t="str">
        <f>IF($E221="","",IFERROR(VLOOKUP($E221,tbFuncionarios[[Matrícula]:[Status]],6,FALSE),""))</f>
        <v/>
      </c>
      <c r="J221" s="98" t="str">
        <f>IF($E221="","",IFERROR(INDEX(tbFuncionarios[],MATCH($E221,tbFuncionarios[Matrícula],0),2),""))</f>
        <v/>
      </c>
      <c r="K221" s="102" t="str">
        <f>IF($E221="","",IFERROR(VLOOKUP($E221,tbFuncionarios[[Matrícula]:[Status]],7,FALSE),""))</f>
        <v/>
      </c>
      <c r="L221" s="99"/>
      <c r="M221" s="99"/>
      <c r="N221" s="100" t="str">
        <f t="shared" si="9"/>
        <v/>
      </c>
      <c r="O221" s="101"/>
    </row>
    <row r="222" spans="2:15" x14ac:dyDescent="0.25">
      <c r="B222" s="9" t="str">
        <f t="shared" si="10"/>
        <v/>
      </c>
      <c r="C222" s="96">
        <f t="shared" si="11"/>
        <v>216</v>
      </c>
      <c r="D222" s="97"/>
      <c r="F222" s="98" t="str">
        <f>IF($E222="","",IFERROR(VLOOKUP($E222,tbFuncionarios[[Matrícula]:[Status]],2,FALSE),""))</f>
        <v/>
      </c>
      <c r="G222" s="102" t="str">
        <f>IF($E222="","",IFERROR(VLOOKUP($E222,tbFuncionarios[[Matrícula]:[Status]],4,FALSE),""))</f>
        <v/>
      </c>
      <c r="H222" s="102" t="str">
        <f>IF($E222="","",IFERROR(VLOOKUP($E222,tbFuncionarios[[Matrícula]:[Status]],5,FALSE),""))</f>
        <v/>
      </c>
      <c r="I222" s="102" t="str">
        <f>IF($E222="","",IFERROR(VLOOKUP($E222,tbFuncionarios[[Matrícula]:[Status]],6,FALSE),""))</f>
        <v/>
      </c>
      <c r="J222" s="98" t="str">
        <f>IF($E222="","",IFERROR(INDEX(tbFuncionarios[],MATCH($E222,tbFuncionarios[Matrícula],0),2),""))</f>
        <v/>
      </c>
      <c r="K222" s="102" t="str">
        <f>IF($E222="","",IFERROR(VLOOKUP($E222,tbFuncionarios[[Matrícula]:[Status]],7,FALSE),""))</f>
        <v/>
      </c>
      <c r="L222" s="99"/>
      <c r="M222" s="99"/>
      <c r="N222" s="100" t="str">
        <f t="shared" si="9"/>
        <v/>
      </c>
      <c r="O222" s="101"/>
    </row>
    <row r="223" spans="2:15" x14ac:dyDescent="0.25">
      <c r="B223" s="9" t="str">
        <f t="shared" si="10"/>
        <v/>
      </c>
      <c r="C223" s="96">
        <f t="shared" si="11"/>
        <v>217</v>
      </c>
      <c r="D223" s="97"/>
      <c r="F223" s="98" t="str">
        <f>IF($E223="","",IFERROR(VLOOKUP($E223,tbFuncionarios[[Matrícula]:[Status]],2,FALSE),""))</f>
        <v/>
      </c>
      <c r="G223" s="102" t="str">
        <f>IF($E223="","",IFERROR(VLOOKUP($E223,tbFuncionarios[[Matrícula]:[Status]],4,FALSE),""))</f>
        <v/>
      </c>
      <c r="H223" s="102" t="str">
        <f>IF($E223="","",IFERROR(VLOOKUP($E223,tbFuncionarios[[Matrícula]:[Status]],5,FALSE),""))</f>
        <v/>
      </c>
      <c r="I223" s="102" t="str">
        <f>IF($E223="","",IFERROR(VLOOKUP($E223,tbFuncionarios[[Matrícula]:[Status]],6,FALSE),""))</f>
        <v/>
      </c>
      <c r="J223" s="98" t="str">
        <f>IF($E223="","",IFERROR(INDEX(tbFuncionarios[],MATCH($E223,tbFuncionarios[Matrícula],0),2),""))</f>
        <v/>
      </c>
      <c r="K223" s="102" t="str">
        <f>IF($E223="","",IFERROR(VLOOKUP($E223,tbFuncionarios[[Matrícula]:[Status]],7,FALSE),""))</f>
        <v/>
      </c>
      <c r="L223" s="99"/>
      <c r="M223" s="99"/>
      <c r="N223" s="100" t="str">
        <f t="shared" si="9"/>
        <v/>
      </c>
      <c r="O223" s="101"/>
    </row>
    <row r="224" spans="2:15" x14ac:dyDescent="0.25">
      <c r="B224" s="9" t="str">
        <f t="shared" si="10"/>
        <v/>
      </c>
      <c r="C224" s="96">
        <f t="shared" si="11"/>
        <v>218</v>
      </c>
      <c r="D224" s="97"/>
      <c r="F224" s="98" t="str">
        <f>IF($E224="","",IFERROR(VLOOKUP($E224,tbFuncionarios[[Matrícula]:[Status]],2,FALSE),""))</f>
        <v/>
      </c>
      <c r="G224" s="102" t="str">
        <f>IF($E224="","",IFERROR(VLOOKUP($E224,tbFuncionarios[[Matrícula]:[Status]],4,FALSE),""))</f>
        <v/>
      </c>
      <c r="H224" s="102" t="str">
        <f>IF($E224="","",IFERROR(VLOOKUP($E224,tbFuncionarios[[Matrícula]:[Status]],5,FALSE),""))</f>
        <v/>
      </c>
      <c r="I224" s="102" t="str">
        <f>IF($E224="","",IFERROR(VLOOKUP($E224,tbFuncionarios[[Matrícula]:[Status]],6,FALSE),""))</f>
        <v/>
      </c>
      <c r="J224" s="98" t="str">
        <f>IF($E224="","",IFERROR(INDEX(tbFuncionarios[],MATCH($E224,tbFuncionarios[Matrícula],0),2),""))</f>
        <v/>
      </c>
      <c r="K224" s="102" t="str">
        <f>IF($E224="","",IFERROR(VLOOKUP($E224,tbFuncionarios[[Matrícula]:[Status]],7,FALSE),""))</f>
        <v/>
      </c>
      <c r="L224" s="99"/>
      <c r="M224" s="99"/>
      <c r="N224" s="100" t="str">
        <f t="shared" si="9"/>
        <v/>
      </c>
      <c r="O224" s="101"/>
    </row>
    <row r="225" spans="2:15" x14ac:dyDescent="0.25">
      <c r="B225" s="9" t="str">
        <f t="shared" si="10"/>
        <v/>
      </c>
      <c r="C225" s="96">
        <f t="shared" si="11"/>
        <v>219</v>
      </c>
      <c r="D225" s="97"/>
      <c r="F225" s="98" t="str">
        <f>IF($E225="","",IFERROR(VLOOKUP($E225,tbFuncionarios[[Matrícula]:[Status]],2,FALSE),""))</f>
        <v/>
      </c>
      <c r="G225" s="102" t="str">
        <f>IF($E225="","",IFERROR(VLOOKUP($E225,tbFuncionarios[[Matrícula]:[Status]],4,FALSE),""))</f>
        <v/>
      </c>
      <c r="H225" s="102" t="str">
        <f>IF($E225="","",IFERROR(VLOOKUP($E225,tbFuncionarios[[Matrícula]:[Status]],5,FALSE),""))</f>
        <v/>
      </c>
      <c r="I225" s="102" t="str">
        <f>IF($E225="","",IFERROR(VLOOKUP($E225,tbFuncionarios[[Matrícula]:[Status]],6,FALSE),""))</f>
        <v/>
      </c>
      <c r="J225" s="98" t="str">
        <f>IF($E225="","",IFERROR(INDEX(tbFuncionarios[],MATCH($E225,tbFuncionarios[Matrícula],0),2),""))</f>
        <v/>
      </c>
      <c r="K225" s="102" t="str">
        <f>IF($E225="","",IFERROR(VLOOKUP($E225,tbFuncionarios[[Matrícula]:[Status]],7,FALSE),""))</f>
        <v/>
      </c>
      <c r="L225" s="99"/>
      <c r="M225" s="99"/>
      <c r="N225" s="100" t="str">
        <f t="shared" si="9"/>
        <v/>
      </c>
      <c r="O225" s="101"/>
    </row>
    <row r="226" spans="2:15" x14ac:dyDescent="0.25">
      <c r="B226" s="9" t="str">
        <f t="shared" si="10"/>
        <v/>
      </c>
      <c r="C226" s="96">
        <f t="shared" si="11"/>
        <v>220</v>
      </c>
      <c r="D226" s="97"/>
      <c r="F226" s="98" t="str">
        <f>IF($E226="","",IFERROR(VLOOKUP($E226,tbFuncionarios[[Matrícula]:[Status]],2,FALSE),""))</f>
        <v/>
      </c>
      <c r="G226" s="102" t="str">
        <f>IF($E226="","",IFERROR(VLOOKUP($E226,tbFuncionarios[[Matrícula]:[Status]],4,FALSE),""))</f>
        <v/>
      </c>
      <c r="H226" s="102" t="str">
        <f>IF($E226="","",IFERROR(VLOOKUP($E226,tbFuncionarios[[Matrícula]:[Status]],5,FALSE),""))</f>
        <v/>
      </c>
      <c r="I226" s="102" t="str">
        <f>IF($E226="","",IFERROR(VLOOKUP($E226,tbFuncionarios[[Matrícula]:[Status]],6,FALSE),""))</f>
        <v/>
      </c>
      <c r="J226" s="98" t="str">
        <f>IF($E226="","",IFERROR(INDEX(tbFuncionarios[],MATCH($E226,tbFuncionarios[Matrícula],0),2),""))</f>
        <v/>
      </c>
      <c r="K226" s="102" t="str">
        <f>IF($E226="","",IFERROR(VLOOKUP($E226,tbFuncionarios[[Matrícula]:[Status]],7,FALSE),""))</f>
        <v/>
      </c>
      <c r="L226" s="99"/>
      <c r="M226" s="99"/>
      <c r="N226" s="100" t="str">
        <f t="shared" si="9"/>
        <v/>
      </c>
      <c r="O226" s="101"/>
    </row>
    <row r="227" spans="2:15" x14ac:dyDescent="0.25">
      <c r="B227" s="9" t="str">
        <f t="shared" si="10"/>
        <v/>
      </c>
      <c r="C227" s="96">
        <f t="shared" si="11"/>
        <v>221</v>
      </c>
      <c r="D227" s="97"/>
      <c r="F227" s="98" t="str">
        <f>IF($E227="","",IFERROR(VLOOKUP($E227,tbFuncionarios[[Matrícula]:[Status]],2,FALSE),""))</f>
        <v/>
      </c>
      <c r="G227" s="102" t="str">
        <f>IF($E227="","",IFERROR(VLOOKUP($E227,tbFuncionarios[[Matrícula]:[Status]],4,FALSE),""))</f>
        <v/>
      </c>
      <c r="H227" s="102" t="str">
        <f>IF($E227="","",IFERROR(VLOOKUP($E227,tbFuncionarios[[Matrícula]:[Status]],5,FALSE),""))</f>
        <v/>
      </c>
      <c r="I227" s="102" t="str">
        <f>IF($E227="","",IFERROR(VLOOKUP($E227,tbFuncionarios[[Matrícula]:[Status]],6,FALSE),""))</f>
        <v/>
      </c>
      <c r="J227" s="98" t="str">
        <f>IF($E227="","",IFERROR(INDEX(tbFuncionarios[],MATCH($E227,tbFuncionarios[Matrícula],0),2),""))</f>
        <v/>
      </c>
      <c r="K227" s="102" t="str">
        <f>IF($E227="","",IFERROR(VLOOKUP($E227,tbFuncionarios[[Matrícula]:[Status]],7,FALSE),""))</f>
        <v/>
      </c>
      <c r="L227" s="99"/>
      <c r="M227" s="99"/>
      <c r="N227" s="100" t="str">
        <f t="shared" si="9"/>
        <v/>
      </c>
      <c r="O227" s="101"/>
    </row>
    <row r="228" spans="2:15" x14ac:dyDescent="0.25">
      <c r="B228" s="9" t="str">
        <f t="shared" si="10"/>
        <v/>
      </c>
      <c r="C228" s="96">
        <f t="shared" si="11"/>
        <v>222</v>
      </c>
      <c r="D228" s="97"/>
      <c r="F228" s="98" t="str">
        <f>IF($E228="","",IFERROR(VLOOKUP($E228,tbFuncionarios[[Matrícula]:[Status]],2,FALSE),""))</f>
        <v/>
      </c>
      <c r="G228" s="102" t="str">
        <f>IF($E228="","",IFERROR(VLOOKUP($E228,tbFuncionarios[[Matrícula]:[Status]],4,FALSE),""))</f>
        <v/>
      </c>
      <c r="H228" s="102" t="str">
        <f>IF($E228="","",IFERROR(VLOOKUP($E228,tbFuncionarios[[Matrícula]:[Status]],5,FALSE),""))</f>
        <v/>
      </c>
      <c r="I228" s="102" t="str">
        <f>IF($E228="","",IFERROR(VLOOKUP($E228,tbFuncionarios[[Matrícula]:[Status]],6,FALSE),""))</f>
        <v/>
      </c>
      <c r="J228" s="98" t="str">
        <f>IF($E228="","",IFERROR(INDEX(tbFuncionarios[],MATCH($E228,tbFuncionarios[Matrícula],0),2),""))</f>
        <v/>
      </c>
      <c r="K228" s="102" t="str">
        <f>IF($E228="","",IFERROR(VLOOKUP($E228,tbFuncionarios[[Matrícula]:[Status]],7,FALSE),""))</f>
        <v/>
      </c>
      <c r="L228" s="99"/>
      <c r="M228" s="99"/>
      <c r="N228" s="100" t="str">
        <f t="shared" si="9"/>
        <v/>
      </c>
      <c r="O228" s="101"/>
    </row>
    <row r="229" spans="2:15" x14ac:dyDescent="0.25">
      <c r="B229" s="9" t="str">
        <f t="shared" si="10"/>
        <v/>
      </c>
      <c r="C229" s="96">
        <f t="shared" si="11"/>
        <v>223</v>
      </c>
      <c r="D229" s="97"/>
      <c r="F229" s="98" t="str">
        <f>IF($E229="","",IFERROR(VLOOKUP($E229,tbFuncionarios[[Matrícula]:[Status]],2,FALSE),""))</f>
        <v/>
      </c>
      <c r="G229" s="102" t="str">
        <f>IF($E229="","",IFERROR(VLOOKUP($E229,tbFuncionarios[[Matrícula]:[Status]],4,FALSE),""))</f>
        <v/>
      </c>
      <c r="H229" s="102" t="str">
        <f>IF($E229="","",IFERROR(VLOOKUP($E229,tbFuncionarios[[Matrícula]:[Status]],5,FALSE),""))</f>
        <v/>
      </c>
      <c r="I229" s="102" t="str">
        <f>IF($E229="","",IFERROR(VLOOKUP($E229,tbFuncionarios[[Matrícula]:[Status]],6,FALSE),""))</f>
        <v/>
      </c>
      <c r="J229" s="98" t="str">
        <f>IF($E229="","",IFERROR(INDEX(tbFuncionarios[],MATCH($E229,tbFuncionarios[Matrícula],0),2),""))</f>
        <v/>
      </c>
      <c r="K229" s="102" t="str">
        <f>IF($E229="","",IFERROR(VLOOKUP($E229,tbFuncionarios[[Matrícula]:[Status]],7,FALSE),""))</f>
        <v/>
      </c>
      <c r="L229" s="99"/>
      <c r="M229" s="99"/>
      <c r="N229" s="100" t="str">
        <f t="shared" si="9"/>
        <v/>
      </c>
      <c r="O229" s="101"/>
    </row>
    <row r="230" spans="2:15" x14ac:dyDescent="0.25">
      <c r="B230" s="9" t="str">
        <f t="shared" si="10"/>
        <v/>
      </c>
      <c r="C230" s="96">
        <f t="shared" si="11"/>
        <v>224</v>
      </c>
      <c r="D230" s="97"/>
      <c r="F230" s="98" t="str">
        <f>IF($E230="","",IFERROR(VLOOKUP($E230,tbFuncionarios[[Matrícula]:[Status]],2,FALSE),""))</f>
        <v/>
      </c>
      <c r="G230" s="102" t="str">
        <f>IF($E230="","",IFERROR(VLOOKUP($E230,tbFuncionarios[[Matrícula]:[Status]],4,FALSE),""))</f>
        <v/>
      </c>
      <c r="H230" s="102" t="str">
        <f>IF($E230="","",IFERROR(VLOOKUP($E230,tbFuncionarios[[Matrícula]:[Status]],5,FALSE),""))</f>
        <v/>
      </c>
      <c r="I230" s="102" t="str">
        <f>IF($E230="","",IFERROR(VLOOKUP($E230,tbFuncionarios[[Matrícula]:[Status]],6,FALSE),""))</f>
        <v/>
      </c>
      <c r="J230" s="98" t="str">
        <f>IF($E230="","",IFERROR(INDEX(tbFuncionarios[],MATCH($E230,tbFuncionarios[Matrícula],0),2),""))</f>
        <v/>
      </c>
      <c r="K230" s="102" t="str">
        <f>IF($E230="","",IFERROR(VLOOKUP($E230,tbFuncionarios[[Matrícula]:[Status]],7,FALSE),""))</f>
        <v/>
      </c>
      <c r="L230" s="99"/>
      <c r="M230" s="99"/>
      <c r="N230" s="100" t="str">
        <f t="shared" si="9"/>
        <v/>
      </c>
      <c r="O230" s="101"/>
    </row>
    <row r="231" spans="2:15" x14ac:dyDescent="0.25">
      <c r="B231" s="9" t="str">
        <f t="shared" si="10"/>
        <v/>
      </c>
      <c r="C231" s="96">
        <f t="shared" si="11"/>
        <v>225</v>
      </c>
      <c r="D231" s="97"/>
      <c r="F231" s="98" t="str">
        <f>IF($E231="","",IFERROR(VLOOKUP($E231,tbFuncionarios[[Matrícula]:[Status]],2,FALSE),""))</f>
        <v/>
      </c>
      <c r="G231" s="102" t="str">
        <f>IF($E231="","",IFERROR(VLOOKUP($E231,tbFuncionarios[[Matrícula]:[Status]],4,FALSE),""))</f>
        <v/>
      </c>
      <c r="H231" s="102" t="str">
        <f>IF($E231="","",IFERROR(VLOOKUP($E231,tbFuncionarios[[Matrícula]:[Status]],5,FALSE),""))</f>
        <v/>
      </c>
      <c r="I231" s="102" t="str">
        <f>IF($E231="","",IFERROR(VLOOKUP($E231,tbFuncionarios[[Matrícula]:[Status]],6,FALSE),""))</f>
        <v/>
      </c>
      <c r="J231" s="98" t="str">
        <f>IF($E231="","",IFERROR(INDEX(tbFuncionarios[],MATCH($E231,tbFuncionarios[Matrícula],0),2),""))</f>
        <v/>
      </c>
      <c r="K231" s="102" t="str">
        <f>IF($E231="","",IFERROR(VLOOKUP($E231,tbFuncionarios[[Matrícula]:[Status]],7,FALSE),""))</f>
        <v/>
      </c>
      <c r="L231" s="99"/>
      <c r="M231" s="99"/>
      <c r="N231" s="100" t="str">
        <f t="shared" si="9"/>
        <v/>
      </c>
      <c r="O231" s="101"/>
    </row>
    <row r="232" spans="2:15" x14ac:dyDescent="0.25">
      <c r="B232" s="9" t="str">
        <f t="shared" si="10"/>
        <v/>
      </c>
      <c r="C232" s="96">
        <f t="shared" si="11"/>
        <v>226</v>
      </c>
      <c r="D232" s="97"/>
      <c r="F232" s="98" t="str">
        <f>IF($E232="","",IFERROR(VLOOKUP($E232,tbFuncionarios[[Matrícula]:[Status]],2,FALSE),""))</f>
        <v/>
      </c>
      <c r="G232" s="102" t="str">
        <f>IF($E232="","",IFERROR(VLOOKUP($E232,tbFuncionarios[[Matrícula]:[Status]],4,FALSE),""))</f>
        <v/>
      </c>
      <c r="H232" s="102" t="str">
        <f>IF($E232="","",IFERROR(VLOOKUP($E232,tbFuncionarios[[Matrícula]:[Status]],5,FALSE),""))</f>
        <v/>
      </c>
      <c r="I232" s="102" t="str">
        <f>IF($E232="","",IFERROR(VLOOKUP($E232,tbFuncionarios[[Matrícula]:[Status]],6,FALSE),""))</f>
        <v/>
      </c>
      <c r="J232" s="98" t="str">
        <f>IF($E232="","",IFERROR(INDEX(tbFuncionarios[],MATCH($E232,tbFuncionarios[Matrícula],0),2),""))</f>
        <v/>
      </c>
      <c r="K232" s="102" t="str">
        <f>IF($E232="","",IFERROR(VLOOKUP($E232,tbFuncionarios[[Matrícula]:[Status]],7,FALSE),""))</f>
        <v/>
      </c>
      <c r="L232" s="99"/>
      <c r="M232" s="99"/>
      <c r="N232" s="100" t="str">
        <f t="shared" si="9"/>
        <v/>
      </c>
      <c r="O232" s="101"/>
    </row>
    <row r="233" spans="2:15" x14ac:dyDescent="0.25">
      <c r="B233" s="9" t="str">
        <f t="shared" si="10"/>
        <v/>
      </c>
      <c r="C233" s="96">
        <f t="shared" si="11"/>
        <v>227</v>
      </c>
      <c r="D233" s="97"/>
      <c r="F233" s="98" t="str">
        <f>IF($E233="","",IFERROR(VLOOKUP($E233,tbFuncionarios[[Matrícula]:[Status]],2,FALSE),""))</f>
        <v/>
      </c>
      <c r="G233" s="102" t="str">
        <f>IF($E233="","",IFERROR(VLOOKUP($E233,tbFuncionarios[[Matrícula]:[Status]],4,FALSE),""))</f>
        <v/>
      </c>
      <c r="H233" s="102" t="str">
        <f>IF($E233="","",IFERROR(VLOOKUP($E233,tbFuncionarios[[Matrícula]:[Status]],5,FALSE),""))</f>
        <v/>
      </c>
      <c r="I233" s="102" t="str">
        <f>IF($E233="","",IFERROR(VLOOKUP($E233,tbFuncionarios[[Matrícula]:[Status]],6,FALSE),""))</f>
        <v/>
      </c>
      <c r="J233" s="98" t="str">
        <f>IF($E233="","",IFERROR(INDEX(tbFuncionarios[],MATCH($E233,tbFuncionarios[Matrícula],0),2),""))</f>
        <v/>
      </c>
      <c r="K233" s="102" t="str">
        <f>IF($E233="","",IFERROR(VLOOKUP($E233,tbFuncionarios[[Matrícula]:[Status]],7,FALSE),""))</f>
        <v/>
      </c>
      <c r="L233" s="99"/>
      <c r="M233" s="99"/>
      <c r="N233" s="100" t="str">
        <f t="shared" si="9"/>
        <v/>
      </c>
      <c r="O233" s="101"/>
    </row>
    <row r="234" spans="2:15" x14ac:dyDescent="0.25">
      <c r="B234" s="9" t="str">
        <f t="shared" si="10"/>
        <v/>
      </c>
      <c r="C234" s="96">
        <f t="shared" si="11"/>
        <v>228</v>
      </c>
      <c r="D234" s="97"/>
      <c r="F234" s="98" t="str">
        <f>IF($E234="","",IFERROR(VLOOKUP($E234,tbFuncionarios[[Matrícula]:[Status]],2,FALSE),""))</f>
        <v/>
      </c>
      <c r="G234" s="102" t="str">
        <f>IF($E234="","",IFERROR(VLOOKUP($E234,tbFuncionarios[[Matrícula]:[Status]],4,FALSE),""))</f>
        <v/>
      </c>
      <c r="H234" s="102" t="str">
        <f>IF($E234="","",IFERROR(VLOOKUP($E234,tbFuncionarios[[Matrícula]:[Status]],5,FALSE),""))</f>
        <v/>
      </c>
      <c r="I234" s="102" t="str">
        <f>IF($E234="","",IFERROR(VLOOKUP($E234,tbFuncionarios[[Matrícula]:[Status]],6,FALSE),""))</f>
        <v/>
      </c>
      <c r="J234" s="98" t="str">
        <f>IF($E234="","",IFERROR(INDEX(tbFuncionarios[],MATCH($E234,tbFuncionarios[Matrícula],0),2),""))</f>
        <v/>
      </c>
      <c r="K234" s="102" t="str">
        <f>IF($E234="","",IFERROR(VLOOKUP($E234,tbFuncionarios[[Matrícula]:[Status]],7,FALSE),""))</f>
        <v/>
      </c>
      <c r="L234" s="99"/>
      <c r="M234" s="99"/>
      <c r="N234" s="100" t="str">
        <f t="shared" si="9"/>
        <v/>
      </c>
      <c r="O234" s="101"/>
    </row>
    <row r="235" spans="2:15" x14ac:dyDescent="0.25">
      <c r="B235" s="9" t="str">
        <f t="shared" si="10"/>
        <v/>
      </c>
      <c r="C235" s="96">
        <f t="shared" si="11"/>
        <v>229</v>
      </c>
      <c r="D235" s="97"/>
      <c r="F235" s="98" t="str">
        <f>IF($E235="","",IFERROR(VLOOKUP($E235,tbFuncionarios[[Matrícula]:[Status]],2,FALSE),""))</f>
        <v/>
      </c>
      <c r="G235" s="102" t="str">
        <f>IF($E235="","",IFERROR(VLOOKUP($E235,tbFuncionarios[[Matrícula]:[Status]],4,FALSE),""))</f>
        <v/>
      </c>
      <c r="H235" s="102" t="str">
        <f>IF($E235="","",IFERROR(VLOOKUP($E235,tbFuncionarios[[Matrícula]:[Status]],5,FALSE),""))</f>
        <v/>
      </c>
      <c r="I235" s="102" t="str">
        <f>IF($E235="","",IFERROR(VLOOKUP($E235,tbFuncionarios[[Matrícula]:[Status]],6,FALSE),""))</f>
        <v/>
      </c>
      <c r="J235" s="98" t="str">
        <f>IF($E235="","",IFERROR(INDEX(tbFuncionarios[],MATCH($E235,tbFuncionarios[Matrícula],0),2),""))</f>
        <v/>
      </c>
      <c r="K235" s="102" t="str">
        <f>IF($E235="","",IFERROR(VLOOKUP($E235,tbFuncionarios[[Matrícula]:[Status]],7,FALSE),""))</f>
        <v/>
      </c>
      <c r="L235" s="99"/>
      <c r="M235" s="99"/>
      <c r="N235" s="100" t="str">
        <f t="shared" si="9"/>
        <v/>
      </c>
      <c r="O235" s="101"/>
    </row>
    <row r="236" spans="2:15" x14ac:dyDescent="0.25">
      <c r="B236" s="9" t="str">
        <f t="shared" si="10"/>
        <v/>
      </c>
      <c r="C236" s="96">
        <f t="shared" si="11"/>
        <v>230</v>
      </c>
      <c r="D236" s="97"/>
      <c r="F236" s="98" t="str">
        <f>IF($E236="","",IFERROR(VLOOKUP($E236,tbFuncionarios[[Matrícula]:[Status]],2,FALSE),""))</f>
        <v/>
      </c>
      <c r="G236" s="102" t="str">
        <f>IF($E236="","",IFERROR(VLOOKUP($E236,tbFuncionarios[[Matrícula]:[Status]],4,FALSE),""))</f>
        <v/>
      </c>
      <c r="H236" s="102" t="str">
        <f>IF($E236="","",IFERROR(VLOOKUP($E236,tbFuncionarios[[Matrícula]:[Status]],5,FALSE),""))</f>
        <v/>
      </c>
      <c r="I236" s="102" t="str">
        <f>IF($E236="","",IFERROR(VLOOKUP($E236,tbFuncionarios[[Matrícula]:[Status]],6,FALSE),""))</f>
        <v/>
      </c>
      <c r="J236" s="98" t="str">
        <f>IF($E236="","",IFERROR(INDEX(tbFuncionarios[],MATCH($E236,tbFuncionarios[Matrícula],0),2),""))</f>
        <v/>
      </c>
      <c r="K236" s="102" t="str">
        <f>IF($E236="","",IFERROR(VLOOKUP($E236,tbFuncionarios[[Matrícula]:[Status]],7,FALSE),""))</f>
        <v/>
      </c>
      <c r="L236" s="99"/>
      <c r="M236" s="99"/>
      <c r="N236" s="100" t="str">
        <f t="shared" si="9"/>
        <v/>
      </c>
      <c r="O236" s="101"/>
    </row>
    <row r="237" spans="2:15" x14ac:dyDescent="0.25">
      <c r="B237" s="9" t="str">
        <f t="shared" si="10"/>
        <v/>
      </c>
      <c r="C237" s="96">
        <f t="shared" si="11"/>
        <v>231</v>
      </c>
      <c r="D237" s="97"/>
      <c r="F237" s="98" t="str">
        <f>IF($E237="","",IFERROR(VLOOKUP($E237,tbFuncionarios[[Matrícula]:[Status]],2,FALSE),""))</f>
        <v/>
      </c>
      <c r="G237" s="102" t="str">
        <f>IF($E237="","",IFERROR(VLOOKUP($E237,tbFuncionarios[[Matrícula]:[Status]],4,FALSE),""))</f>
        <v/>
      </c>
      <c r="H237" s="102" t="str">
        <f>IF($E237="","",IFERROR(VLOOKUP($E237,tbFuncionarios[[Matrícula]:[Status]],5,FALSE),""))</f>
        <v/>
      </c>
      <c r="I237" s="102" t="str">
        <f>IF($E237="","",IFERROR(VLOOKUP($E237,tbFuncionarios[[Matrícula]:[Status]],6,FALSE),""))</f>
        <v/>
      </c>
      <c r="J237" s="98" t="str">
        <f>IF($E237="","",IFERROR(INDEX(tbFuncionarios[],MATCH($E237,tbFuncionarios[Matrícula],0),2),""))</f>
        <v/>
      </c>
      <c r="K237" s="102" t="str">
        <f>IF($E237="","",IFERROR(VLOOKUP($E237,tbFuncionarios[[Matrícula]:[Status]],7,FALSE),""))</f>
        <v/>
      </c>
      <c r="L237" s="99"/>
      <c r="M237" s="99"/>
      <c r="N237" s="100" t="str">
        <f t="shared" si="9"/>
        <v/>
      </c>
      <c r="O237" s="101"/>
    </row>
    <row r="238" spans="2:15" x14ac:dyDescent="0.25">
      <c r="B238" s="9" t="str">
        <f t="shared" si="10"/>
        <v/>
      </c>
      <c r="C238" s="96">
        <f t="shared" si="11"/>
        <v>232</v>
      </c>
      <c r="D238" s="97"/>
      <c r="F238" s="98" t="str">
        <f>IF($E238="","",IFERROR(VLOOKUP($E238,tbFuncionarios[[Matrícula]:[Status]],2,FALSE),""))</f>
        <v/>
      </c>
      <c r="G238" s="102" t="str">
        <f>IF($E238="","",IFERROR(VLOOKUP($E238,tbFuncionarios[[Matrícula]:[Status]],4,FALSE),""))</f>
        <v/>
      </c>
      <c r="H238" s="102" t="str">
        <f>IF($E238="","",IFERROR(VLOOKUP($E238,tbFuncionarios[[Matrícula]:[Status]],5,FALSE),""))</f>
        <v/>
      </c>
      <c r="I238" s="102" t="str">
        <f>IF($E238="","",IFERROR(VLOOKUP($E238,tbFuncionarios[[Matrícula]:[Status]],6,FALSE),""))</f>
        <v/>
      </c>
      <c r="J238" s="98" t="str">
        <f>IF($E238="","",IFERROR(INDEX(tbFuncionarios[],MATCH($E238,tbFuncionarios[Matrícula],0),2),""))</f>
        <v/>
      </c>
      <c r="K238" s="102" t="str">
        <f>IF($E238="","",IFERROR(VLOOKUP($E238,tbFuncionarios[[Matrícula]:[Status]],7,FALSE),""))</f>
        <v/>
      </c>
      <c r="L238" s="99"/>
      <c r="M238" s="99"/>
      <c r="N238" s="100" t="str">
        <f t="shared" si="9"/>
        <v/>
      </c>
      <c r="O238" s="101"/>
    </row>
    <row r="239" spans="2:15" x14ac:dyDescent="0.25">
      <c r="B239" s="9" t="str">
        <f t="shared" si="10"/>
        <v/>
      </c>
      <c r="C239" s="96">
        <f t="shared" si="11"/>
        <v>233</v>
      </c>
      <c r="D239" s="97"/>
      <c r="F239" s="98" t="str">
        <f>IF($E239="","",IFERROR(VLOOKUP($E239,tbFuncionarios[[Matrícula]:[Status]],2,FALSE),""))</f>
        <v/>
      </c>
      <c r="G239" s="102" t="str">
        <f>IF($E239="","",IFERROR(VLOOKUP($E239,tbFuncionarios[[Matrícula]:[Status]],4,FALSE),""))</f>
        <v/>
      </c>
      <c r="H239" s="102" t="str">
        <f>IF($E239="","",IFERROR(VLOOKUP($E239,tbFuncionarios[[Matrícula]:[Status]],5,FALSE),""))</f>
        <v/>
      </c>
      <c r="I239" s="102" t="str">
        <f>IF($E239="","",IFERROR(VLOOKUP($E239,tbFuncionarios[[Matrícula]:[Status]],6,FALSE),""))</f>
        <v/>
      </c>
      <c r="J239" s="98" t="str">
        <f>IF($E239="","",IFERROR(INDEX(tbFuncionarios[],MATCH($E239,tbFuncionarios[Matrícula],0),2),""))</f>
        <v/>
      </c>
      <c r="K239" s="102" t="str">
        <f>IF($E239="","",IFERROR(VLOOKUP($E239,tbFuncionarios[[Matrícula]:[Status]],7,FALSE),""))</f>
        <v/>
      </c>
      <c r="L239" s="99"/>
      <c r="M239" s="99"/>
      <c r="N239" s="100" t="str">
        <f t="shared" si="9"/>
        <v/>
      </c>
      <c r="O239" s="101"/>
    </row>
    <row r="240" spans="2:15" x14ac:dyDescent="0.25">
      <c r="B240" s="9" t="str">
        <f t="shared" si="10"/>
        <v/>
      </c>
      <c r="C240" s="96">
        <f t="shared" si="11"/>
        <v>234</v>
      </c>
      <c r="D240" s="97"/>
      <c r="F240" s="98" t="str">
        <f>IF($E240="","",IFERROR(VLOOKUP($E240,tbFuncionarios[[Matrícula]:[Status]],2,FALSE),""))</f>
        <v/>
      </c>
      <c r="G240" s="102" t="str">
        <f>IF($E240="","",IFERROR(VLOOKUP($E240,tbFuncionarios[[Matrícula]:[Status]],4,FALSE),""))</f>
        <v/>
      </c>
      <c r="H240" s="102" t="str">
        <f>IF($E240="","",IFERROR(VLOOKUP($E240,tbFuncionarios[[Matrícula]:[Status]],5,FALSE),""))</f>
        <v/>
      </c>
      <c r="I240" s="102" t="str">
        <f>IF($E240="","",IFERROR(VLOOKUP($E240,tbFuncionarios[[Matrícula]:[Status]],6,FALSE),""))</f>
        <v/>
      </c>
      <c r="J240" s="98" t="str">
        <f>IF($E240="","",IFERROR(INDEX(tbFuncionarios[],MATCH($E240,tbFuncionarios[Matrícula],0),2),""))</f>
        <v/>
      </c>
      <c r="K240" s="102" t="str">
        <f>IF($E240="","",IFERROR(VLOOKUP($E240,tbFuncionarios[[Matrícula]:[Status]],7,FALSE),""))</f>
        <v/>
      </c>
      <c r="L240" s="99"/>
      <c r="M240" s="99"/>
      <c r="N240" s="100" t="str">
        <f t="shared" si="9"/>
        <v/>
      </c>
      <c r="O240" s="101"/>
    </row>
    <row r="241" spans="2:15" x14ac:dyDescent="0.25">
      <c r="B241" s="9" t="str">
        <f t="shared" si="10"/>
        <v/>
      </c>
      <c r="C241" s="96">
        <f t="shared" si="11"/>
        <v>235</v>
      </c>
      <c r="D241" s="97"/>
      <c r="F241" s="98" t="str">
        <f>IF($E241="","",IFERROR(VLOOKUP($E241,tbFuncionarios[[Matrícula]:[Status]],2,FALSE),""))</f>
        <v/>
      </c>
      <c r="G241" s="102" t="str">
        <f>IF($E241="","",IFERROR(VLOOKUP($E241,tbFuncionarios[[Matrícula]:[Status]],4,FALSE),""))</f>
        <v/>
      </c>
      <c r="H241" s="102" t="str">
        <f>IF($E241="","",IFERROR(VLOOKUP($E241,tbFuncionarios[[Matrícula]:[Status]],5,FALSE),""))</f>
        <v/>
      </c>
      <c r="I241" s="102" t="str">
        <f>IF($E241="","",IFERROR(VLOOKUP($E241,tbFuncionarios[[Matrícula]:[Status]],6,FALSE),""))</f>
        <v/>
      </c>
      <c r="J241" s="98" t="str">
        <f>IF($E241="","",IFERROR(INDEX(tbFuncionarios[],MATCH($E241,tbFuncionarios[Matrícula],0),2),""))</f>
        <v/>
      </c>
      <c r="K241" s="102" t="str">
        <f>IF($E241="","",IFERROR(VLOOKUP($E241,tbFuncionarios[[Matrícula]:[Status]],7,FALSE),""))</f>
        <v/>
      </c>
      <c r="L241" s="99"/>
      <c r="M241" s="99"/>
      <c r="N241" s="100" t="str">
        <f t="shared" si="9"/>
        <v/>
      </c>
      <c r="O241" s="101"/>
    </row>
    <row r="242" spans="2:15" x14ac:dyDescent="0.25">
      <c r="B242" s="9" t="str">
        <f t="shared" si="10"/>
        <v/>
      </c>
      <c r="C242" s="96">
        <f t="shared" si="11"/>
        <v>236</v>
      </c>
      <c r="D242" s="97"/>
      <c r="F242" s="98" t="str">
        <f>IF($E242="","",IFERROR(VLOOKUP($E242,tbFuncionarios[[Matrícula]:[Status]],2,FALSE),""))</f>
        <v/>
      </c>
      <c r="G242" s="102" t="str">
        <f>IF($E242="","",IFERROR(VLOOKUP($E242,tbFuncionarios[[Matrícula]:[Status]],4,FALSE),""))</f>
        <v/>
      </c>
      <c r="H242" s="102" t="str">
        <f>IF($E242="","",IFERROR(VLOOKUP($E242,tbFuncionarios[[Matrícula]:[Status]],5,FALSE),""))</f>
        <v/>
      </c>
      <c r="I242" s="102" t="str">
        <f>IF($E242="","",IFERROR(VLOOKUP($E242,tbFuncionarios[[Matrícula]:[Status]],6,FALSE),""))</f>
        <v/>
      </c>
      <c r="J242" s="98" t="str">
        <f>IF($E242="","",IFERROR(INDEX(tbFuncionarios[],MATCH($E242,tbFuncionarios[Matrícula],0),2),""))</f>
        <v/>
      </c>
      <c r="K242" s="102" t="str">
        <f>IF($E242="","",IFERROR(VLOOKUP($E242,tbFuncionarios[[Matrícula]:[Status]],7,FALSE),""))</f>
        <v/>
      </c>
      <c r="L242" s="99"/>
      <c r="M242" s="99"/>
      <c r="N242" s="100" t="str">
        <f t="shared" si="9"/>
        <v/>
      </c>
      <c r="O242" s="101"/>
    </row>
    <row r="243" spans="2:15" x14ac:dyDescent="0.25">
      <c r="B243" s="9" t="str">
        <f t="shared" si="10"/>
        <v/>
      </c>
      <c r="C243" s="96">
        <f t="shared" si="11"/>
        <v>237</v>
      </c>
      <c r="D243" s="97"/>
      <c r="F243" s="98" t="str">
        <f>IF($E243="","",IFERROR(VLOOKUP($E243,tbFuncionarios[[Matrícula]:[Status]],2,FALSE),""))</f>
        <v/>
      </c>
      <c r="G243" s="102" t="str">
        <f>IF($E243="","",IFERROR(VLOOKUP($E243,tbFuncionarios[[Matrícula]:[Status]],4,FALSE),""))</f>
        <v/>
      </c>
      <c r="H243" s="102" t="str">
        <f>IF($E243="","",IFERROR(VLOOKUP($E243,tbFuncionarios[[Matrícula]:[Status]],5,FALSE),""))</f>
        <v/>
      </c>
      <c r="I243" s="102" t="str">
        <f>IF($E243="","",IFERROR(VLOOKUP($E243,tbFuncionarios[[Matrícula]:[Status]],6,FALSE),""))</f>
        <v/>
      </c>
      <c r="J243" s="98" t="str">
        <f>IF($E243="","",IFERROR(INDEX(tbFuncionarios[],MATCH($E243,tbFuncionarios[Matrícula],0),2),""))</f>
        <v/>
      </c>
      <c r="K243" s="102" t="str">
        <f>IF($E243="","",IFERROR(VLOOKUP($E243,tbFuncionarios[[Matrícula]:[Status]],7,FALSE),""))</f>
        <v/>
      </c>
      <c r="L243" s="99"/>
      <c r="M243" s="99"/>
      <c r="N243" s="100" t="str">
        <f t="shared" si="9"/>
        <v/>
      </c>
      <c r="O243" s="101"/>
    </row>
    <row r="244" spans="2:15" x14ac:dyDescent="0.25">
      <c r="B244" s="9" t="str">
        <f t="shared" si="10"/>
        <v/>
      </c>
      <c r="C244" s="96">
        <f t="shared" si="11"/>
        <v>238</v>
      </c>
      <c r="D244" s="97"/>
      <c r="F244" s="98" t="str">
        <f>IF($E244="","",IFERROR(VLOOKUP($E244,tbFuncionarios[[Matrícula]:[Status]],2,FALSE),""))</f>
        <v/>
      </c>
      <c r="G244" s="102" t="str">
        <f>IF($E244="","",IFERROR(VLOOKUP($E244,tbFuncionarios[[Matrícula]:[Status]],4,FALSE),""))</f>
        <v/>
      </c>
      <c r="H244" s="102" t="str">
        <f>IF($E244="","",IFERROR(VLOOKUP($E244,tbFuncionarios[[Matrícula]:[Status]],5,FALSE),""))</f>
        <v/>
      </c>
      <c r="I244" s="102" t="str">
        <f>IF($E244="","",IFERROR(VLOOKUP($E244,tbFuncionarios[[Matrícula]:[Status]],6,FALSE),""))</f>
        <v/>
      </c>
      <c r="J244" s="98" t="str">
        <f>IF($E244="","",IFERROR(INDEX(tbFuncionarios[],MATCH($E244,tbFuncionarios[Matrícula],0),2),""))</f>
        <v/>
      </c>
      <c r="K244" s="102" t="str">
        <f>IF($E244="","",IFERROR(VLOOKUP($E244,tbFuncionarios[[Matrícula]:[Status]],7,FALSE),""))</f>
        <v/>
      </c>
      <c r="L244" s="99"/>
      <c r="M244" s="99"/>
      <c r="N244" s="100" t="str">
        <f t="shared" si="9"/>
        <v/>
      </c>
      <c r="O244" s="101"/>
    </row>
    <row r="245" spans="2:15" x14ac:dyDescent="0.25">
      <c r="B245" s="9" t="str">
        <f t="shared" si="10"/>
        <v/>
      </c>
      <c r="C245" s="96">
        <f t="shared" si="11"/>
        <v>239</v>
      </c>
      <c r="D245" s="97"/>
      <c r="F245" s="98" t="str">
        <f>IF($E245="","",IFERROR(VLOOKUP($E245,tbFuncionarios[[Matrícula]:[Status]],2,FALSE),""))</f>
        <v/>
      </c>
      <c r="G245" s="102" t="str">
        <f>IF($E245="","",IFERROR(VLOOKUP($E245,tbFuncionarios[[Matrícula]:[Status]],4,FALSE),""))</f>
        <v/>
      </c>
      <c r="H245" s="102" t="str">
        <f>IF($E245="","",IFERROR(VLOOKUP($E245,tbFuncionarios[[Matrícula]:[Status]],5,FALSE),""))</f>
        <v/>
      </c>
      <c r="I245" s="102" t="str">
        <f>IF($E245="","",IFERROR(VLOOKUP($E245,tbFuncionarios[[Matrícula]:[Status]],6,FALSE),""))</f>
        <v/>
      </c>
      <c r="J245" s="98" t="str">
        <f>IF($E245="","",IFERROR(INDEX(tbFuncionarios[],MATCH($E245,tbFuncionarios[Matrícula],0),2),""))</f>
        <v/>
      </c>
      <c r="K245" s="102" t="str">
        <f>IF($E245="","",IFERROR(VLOOKUP($E245,tbFuncionarios[[Matrícula]:[Status]],7,FALSE),""))</f>
        <v/>
      </c>
      <c r="L245" s="99"/>
      <c r="M245" s="99"/>
      <c r="N245" s="100" t="str">
        <f t="shared" si="9"/>
        <v/>
      </c>
      <c r="O245" s="101"/>
    </row>
    <row r="246" spans="2:15" x14ac:dyDescent="0.25">
      <c r="B246" s="9" t="str">
        <f t="shared" si="10"/>
        <v/>
      </c>
      <c r="C246" s="96">
        <f t="shared" si="11"/>
        <v>240</v>
      </c>
      <c r="D246" s="97"/>
      <c r="F246" s="98" t="str">
        <f>IF($E246="","",IFERROR(VLOOKUP($E246,tbFuncionarios[[Matrícula]:[Status]],2,FALSE),""))</f>
        <v/>
      </c>
      <c r="G246" s="102" t="str">
        <f>IF($E246="","",IFERROR(VLOOKUP($E246,tbFuncionarios[[Matrícula]:[Status]],4,FALSE),""))</f>
        <v/>
      </c>
      <c r="H246" s="102" t="str">
        <f>IF($E246="","",IFERROR(VLOOKUP($E246,tbFuncionarios[[Matrícula]:[Status]],5,FALSE),""))</f>
        <v/>
      </c>
      <c r="I246" s="102" t="str">
        <f>IF($E246="","",IFERROR(VLOOKUP($E246,tbFuncionarios[[Matrícula]:[Status]],6,FALSE),""))</f>
        <v/>
      </c>
      <c r="J246" s="98" t="str">
        <f>IF($E246="","",IFERROR(INDEX(tbFuncionarios[],MATCH($E246,tbFuncionarios[Matrícula],0),2),""))</f>
        <v/>
      </c>
      <c r="K246" s="102" t="str">
        <f>IF($E246="","",IFERROR(VLOOKUP($E246,tbFuncionarios[[Matrícula]:[Status]],7,FALSE),""))</f>
        <v/>
      </c>
      <c r="L246" s="99"/>
      <c r="M246" s="99"/>
      <c r="N246" s="100" t="str">
        <f t="shared" si="9"/>
        <v/>
      </c>
      <c r="O246" s="101"/>
    </row>
    <row r="247" spans="2:15" x14ac:dyDescent="0.25">
      <c r="B247" s="9" t="str">
        <f t="shared" si="10"/>
        <v/>
      </c>
      <c r="C247" s="96">
        <f t="shared" si="11"/>
        <v>241</v>
      </c>
      <c r="D247" s="97"/>
      <c r="F247" s="98" t="str">
        <f>IF($E247="","",IFERROR(VLOOKUP($E247,tbFuncionarios[[Matrícula]:[Status]],2,FALSE),""))</f>
        <v/>
      </c>
      <c r="G247" s="102" t="str">
        <f>IF($E247="","",IFERROR(VLOOKUP($E247,tbFuncionarios[[Matrícula]:[Status]],4,FALSE),""))</f>
        <v/>
      </c>
      <c r="H247" s="102" t="str">
        <f>IF($E247="","",IFERROR(VLOOKUP($E247,tbFuncionarios[[Matrícula]:[Status]],5,FALSE),""))</f>
        <v/>
      </c>
      <c r="I247" s="102" t="str">
        <f>IF($E247="","",IFERROR(VLOOKUP($E247,tbFuncionarios[[Matrícula]:[Status]],6,FALSE),""))</f>
        <v/>
      </c>
      <c r="J247" s="98" t="str">
        <f>IF($E247="","",IFERROR(INDEX(tbFuncionarios[],MATCH($E247,tbFuncionarios[Matrícula],0),2),""))</f>
        <v/>
      </c>
      <c r="K247" s="102" t="str">
        <f>IF($E247="","",IFERROR(VLOOKUP($E247,tbFuncionarios[[Matrícula]:[Status]],7,FALSE),""))</f>
        <v/>
      </c>
      <c r="L247" s="99"/>
      <c r="M247" s="99"/>
      <c r="N247" s="100" t="str">
        <f t="shared" si="9"/>
        <v/>
      </c>
      <c r="O247" s="101"/>
    </row>
    <row r="248" spans="2:15" x14ac:dyDescent="0.25">
      <c r="B248" s="9" t="str">
        <f t="shared" si="10"/>
        <v/>
      </c>
      <c r="C248" s="96">
        <f t="shared" si="11"/>
        <v>242</v>
      </c>
      <c r="D248" s="97"/>
      <c r="F248" s="98" t="str">
        <f>IF($E248="","",IFERROR(VLOOKUP($E248,tbFuncionarios[[Matrícula]:[Status]],2,FALSE),""))</f>
        <v/>
      </c>
      <c r="G248" s="102" t="str">
        <f>IF($E248="","",IFERROR(VLOOKUP($E248,tbFuncionarios[[Matrícula]:[Status]],4,FALSE),""))</f>
        <v/>
      </c>
      <c r="H248" s="102" t="str">
        <f>IF($E248="","",IFERROR(VLOOKUP($E248,tbFuncionarios[[Matrícula]:[Status]],5,FALSE),""))</f>
        <v/>
      </c>
      <c r="I248" s="102" t="str">
        <f>IF($E248="","",IFERROR(VLOOKUP($E248,tbFuncionarios[[Matrícula]:[Status]],6,FALSE),""))</f>
        <v/>
      </c>
      <c r="J248" s="98" t="str">
        <f>IF($E248="","",IFERROR(INDEX(tbFuncionarios[],MATCH($E248,tbFuncionarios[Matrícula],0),2),""))</f>
        <v/>
      </c>
      <c r="K248" s="102" t="str">
        <f>IF($E248="","",IFERROR(VLOOKUP($E248,tbFuncionarios[[Matrícula]:[Status]],7,FALSE),""))</f>
        <v/>
      </c>
      <c r="L248" s="99"/>
      <c r="M248" s="99"/>
      <c r="N248" s="100" t="str">
        <f t="shared" si="9"/>
        <v/>
      </c>
      <c r="O248" s="101"/>
    </row>
    <row r="249" spans="2:15" x14ac:dyDescent="0.25">
      <c r="B249" s="9" t="str">
        <f t="shared" si="10"/>
        <v/>
      </c>
      <c r="C249" s="96">
        <f t="shared" si="11"/>
        <v>243</v>
      </c>
      <c r="D249" s="97"/>
      <c r="F249" s="98" t="str">
        <f>IF($E249="","",IFERROR(VLOOKUP($E249,tbFuncionarios[[Matrícula]:[Status]],2,FALSE),""))</f>
        <v/>
      </c>
      <c r="G249" s="102" t="str">
        <f>IF($E249="","",IFERROR(VLOOKUP($E249,tbFuncionarios[[Matrícula]:[Status]],4,FALSE),""))</f>
        <v/>
      </c>
      <c r="H249" s="102" t="str">
        <f>IF($E249="","",IFERROR(VLOOKUP($E249,tbFuncionarios[[Matrícula]:[Status]],5,FALSE),""))</f>
        <v/>
      </c>
      <c r="I249" s="102" t="str">
        <f>IF($E249="","",IFERROR(VLOOKUP($E249,tbFuncionarios[[Matrícula]:[Status]],6,FALSE),""))</f>
        <v/>
      </c>
      <c r="J249" s="98" t="str">
        <f>IF($E249="","",IFERROR(INDEX(tbFuncionarios[],MATCH($E249,tbFuncionarios[Matrícula],0),2),""))</f>
        <v/>
      </c>
      <c r="K249" s="102" t="str">
        <f>IF($E249="","",IFERROR(VLOOKUP($E249,tbFuncionarios[[Matrícula]:[Status]],7,FALSE),""))</f>
        <v/>
      </c>
      <c r="L249" s="99"/>
      <c r="M249" s="99"/>
      <c r="N249" s="100" t="str">
        <f t="shared" si="9"/>
        <v/>
      </c>
      <c r="O249" s="101"/>
    </row>
    <row r="250" spans="2:15" x14ac:dyDescent="0.25">
      <c r="B250" s="9" t="str">
        <f t="shared" si="10"/>
        <v/>
      </c>
      <c r="C250" s="96">
        <f t="shared" si="11"/>
        <v>244</v>
      </c>
      <c r="D250" s="97"/>
      <c r="F250" s="98" t="str">
        <f>IF($E250="","",IFERROR(VLOOKUP($E250,tbFuncionarios[[Matrícula]:[Status]],2,FALSE),""))</f>
        <v/>
      </c>
      <c r="G250" s="102" t="str">
        <f>IF($E250="","",IFERROR(VLOOKUP($E250,tbFuncionarios[[Matrícula]:[Status]],4,FALSE),""))</f>
        <v/>
      </c>
      <c r="H250" s="102" t="str">
        <f>IF($E250="","",IFERROR(VLOOKUP($E250,tbFuncionarios[[Matrícula]:[Status]],5,FALSE),""))</f>
        <v/>
      </c>
      <c r="I250" s="102" t="str">
        <f>IF($E250="","",IFERROR(VLOOKUP($E250,tbFuncionarios[[Matrícula]:[Status]],6,FALSE),""))</f>
        <v/>
      </c>
      <c r="J250" s="98" t="str">
        <f>IF($E250="","",IFERROR(INDEX(tbFuncionarios[],MATCH($E250,tbFuncionarios[Matrícula],0),2),""))</f>
        <v/>
      </c>
      <c r="K250" s="102" t="str">
        <f>IF($E250="","",IFERROR(VLOOKUP($E250,tbFuncionarios[[Matrícula]:[Status]],7,FALSE),""))</f>
        <v/>
      </c>
      <c r="L250" s="99"/>
      <c r="M250" s="99"/>
      <c r="N250" s="100" t="str">
        <f t="shared" si="9"/>
        <v/>
      </c>
      <c r="O250" s="101"/>
    </row>
    <row r="251" spans="2:15" x14ac:dyDescent="0.25">
      <c r="B251" s="9" t="str">
        <f t="shared" si="10"/>
        <v/>
      </c>
      <c r="C251" s="96">
        <f t="shared" si="11"/>
        <v>245</v>
      </c>
      <c r="D251" s="97"/>
      <c r="F251" s="98" t="str">
        <f>IF($E251="","",IFERROR(VLOOKUP($E251,tbFuncionarios[[Matrícula]:[Status]],2,FALSE),""))</f>
        <v/>
      </c>
      <c r="G251" s="102" t="str">
        <f>IF($E251="","",IFERROR(VLOOKUP($E251,tbFuncionarios[[Matrícula]:[Status]],4,FALSE),""))</f>
        <v/>
      </c>
      <c r="H251" s="102" t="str">
        <f>IF($E251="","",IFERROR(VLOOKUP($E251,tbFuncionarios[[Matrícula]:[Status]],5,FALSE),""))</f>
        <v/>
      </c>
      <c r="I251" s="102" t="str">
        <f>IF($E251="","",IFERROR(VLOOKUP($E251,tbFuncionarios[[Matrícula]:[Status]],6,FALSE),""))</f>
        <v/>
      </c>
      <c r="J251" s="98" t="str">
        <f>IF($E251="","",IFERROR(INDEX(tbFuncionarios[],MATCH($E251,tbFuncionarios[Matrícula],0),2),""))</f>
        <v/>
      </c>
      <c r="K251" s="102" t="str">
        <f>IF($E251="","",IFERROR(VLOOKUP($E251,tbFuncionarios[[Matrícula]:[Status]],7,FALSE),""))</f>
        <v/>
      </c>
      <c r="L251" s="99"/>
      <c r="M251" s="99"/>
      <c r="N251" s="100" t="str">
        <f t="shared" si="9"/>
        <v/>
      </c>
      <c r="O251" s="101"/>
    </row>
    <row r="252" spans="2:15" x14ac:dyDescent="0.25">
      <c r="B252" s="9" t="str">
        <f t="shared" si="10"/>
        <v/>
      </c>
      <c r="C252" s="96">
        <f t="shared" si="11"/>
        <v>246</v>
      </c>
      <c r="D252" s="97"/>
      <c r="F252" s="98" t="str">
        <f>IF($E252="","",IFERROR(VLOOKUP($E252,tbFuncionarios[[Matrícula]:[Status]],2,FALSE),""))</f>
        <v/>
      </c>
      <c r="G252" s="102" t="str">
        <f>IF($E252="","",IFERROR(VLOOKUP($E252,tbFuncionarios[[Matrícula]:[Status]],4,FALSE),""))</f>
        <v/>
      </c>
      <c r="H252" s="102" t="str">
        <f>IF($E252="","",IFERROR(VLOOKUP($E252,tbFuncionarios[[Matrícula]:[Status]],5,FALSE),""))</f>
        <v/>
      </c>
      <c r="I252" s="102" t="str">
        <f>IF($E252="","",IFERROR(VLOOKUP($E252,tbFuncionarios[[Matrícula]:[Status]],6,FALSE),""))</f>
        <v/>
      </c>
      <c r="J252" s="98" t="str">
        <f>IF($E252="","",IFERROR(INDEX(tbFuncionarios[],MATCH($E252,tbFuncionarios[Matrícula],0),2),""))</f>
        <v/>
      </c>
      <c r="K252" s="102" t="str">
        <f>IF($E252="","",IFERROR(VLOOKUP($E252,tbFuncionarios[[Matrícula]:[Status]],7,FALSE),""))</f>
        <v/>
      </c>
      <c r="L252" s="99"/>
      <c r="M252" s="99"/>
      <c r="N252" s="100" t="str">
        <f t="shared" si="9"/>
        <v/>
      </c>
      <c r="O252" s="101"/>
    </row>
    <row r="253" spans="2:15" x14ac:dyDescent="0.25">
      <c r="B253" s="9" t="str">
        <f t="shared" si="10"/>
        <v/>
      </c>
      <c r="C253" s="96">
        <f t="shared" si="11"/>
        <v>247</v>
      </c>
      <c r="D253" s="97"/>
      <c r="F253" s="98" t="str">
        <f>IF($E253="","",IFERROR(VLOOKUP($E253,tbFuncionarios[[Matrícula]:[Status]],2,FALSE),""))</f>
        <v/>
      </c>
      <c r="G253" s="102" t="str">
        <f>IF($E253="","",IFERROR(VLOOKUP($E253,tbFuncionarios[[Matrícula]:[Status]],4,FALSE),""))</f>
        <v/>
      </c>
      <c r="H253" s="102" t="str">
        <f>IF($E253="","",IFERROR(VLOOKUP($E253,tbFuncionarios[[Matrícula]:[Status]],5,FALSE),""))</f>
        <v/>
      </c>
      <c r="I253" s="102" t="str">
        <f>IF($E253="","",IFERROR(VLOOKUP($E253,tbFuncionarios[[Matrícula]:[Status]],6,FALSE),""))</f>
        <v/>
      </c>
      <c r="J253" s="98" t="str">
        <f>IF($E253="","",IFERROR(INDEX(tbFuncionarios[],MATCH($E253,tbFuncionarios[Matrícula],0),2),""))</f>
        <v/>
      </c>
      <c r="K253" s="102" t="str">
        <f>IF($E253="","",IFERROR(VLOOKUP($E253,tbFuncionarios[[Matrícula]:[Status]],7,FALSE),""))</f>
        <v/>
      </c>
      <c r="L253" s="99"/>
      <c r="M253" s="99"/>
      <c r="N253" s="100" t="str">
        <f t="shared" si="9"/>
        <v/>
      </c>
      <c r="O253" s="101"/>
    </row>
    <row r="254" spans="2:15" x14ac:dyDescent="0.25">
      <c r="B254" s="9" t="str">
        <f t="shared" si="10"/>
        <v/>
      </c>
      <c r="C254" s="96">
        <f t="shared" si="11"/>
        <v>248</v>
      </c>
      <c r="D254" s="97"/>
      <c r="F254" s="98" t="str">
        <f>IF($E254="","",IFERROR(VLOOKUP($E254,tbFuncionarios[[Matrícula]:[Status]],2,FALSE),""))</f>
        <v/>
      </c>
      <c r="G254" s="102" t="str">
        <f>IF($E254="","",IFERROR(VLOOKUP($E254,tbFuncionarios[[Matrícula]:[Status]],4,FALSE),""))</f>
        <v/>
      </c>
      <c r="H254" s="102" t="str">
        <f>IF($E254="","",IFERROR(VLOOKUP($E254,tbFuncionarios[[Matrícula]:[Status]],5,FALSE),""))</f>
        <v/>
      </c>
      <c r="I254" s="102" t="str">
        <f>IF($E254="","",IFERROR(VLOOKUP($E254,tbFuncionarios[[Matrícula]:[Status]],6,FALSE),""))</f>
        <v/>
      </c>
      <c r="J254" s="98" t="str">
        <f>IF($E254="","",IFERROR(INDEX(tbFuncionarios[],MATCH($E254,tbFuncionarios[Matrícula],0),2),""))</f>
        <v/>
      </c>
      <c r="K254" s="102" t="str">
        <f>IF($E254="","",IFERROR(VLOOKUP($E254,tbFuncionarios[[Matrícula]:[Status]],7,FALSE),""))</f>
        <v/>
      </c>
      <c r="L254" s="99"/>
      <c r="M254" s="99"/>
      <c r="N254" s="100" t="str">
        <f t="shared" si="9"/>
        <v/>
      </c>
      <c r="O254" s="101"/>
    </row>
    <row r="255" spans="2:15" x14ac:dyDescent="0.25">
      <c r="B255" s="9" t="str">
        <f t="shared" si="10"/>
        <v/>
      </c>
      <c r="C255" s="96">
        <f t="shared" si="11"/>
        <v>249</v>
      </c>
      <c r="D255" s="97"/>
      <c r="F255" s="98" t="str">
        <f>IF($E255="","",IFERROR(VLOOKUP($E255,tbFuncionarios[[Matrícula]:[Status]],2,FALSE),""))</f>
        <v/>
      </c>
      <c r="G255" s="102" t="str">
        <f>IF($E255="","",IFERROR(VLOOKUP($E255,tbFuncionarios[[Matrícula]:[Status]],4,FALSE),""))</f>
        <v/>
      </c>
      <c r="H255" s="102" t="str">
        <f>IF($E255="","",IFERROR(VLOOKUP($E255,tbFuncionarios[[Matrícula]:[Status]],5,FALSE),""))</f>
        <v/>
      </c>
      <c r="I255" s="102" t="str">
        <f>IF($E255="","",IFERROR(VLOOKUP($E255,tbFuncionarios[[Matrícula]:[Status]],6,FALSE),""))</f>
        <v/>
      </c>
      <c r="J255" s="98" t="str">
        <f>IF($E255="","",IFERROR(INDEX(tbFuncionarios[],MATCH($E255,tbFuncionarios[Matrícula],0),2),""))</f>
        <v/>
      </c>
      <c r="K255" s="102" t="str">
        <f>IF($E255="","",IFERROR(VLOOKUP($E255,tbFuncionarios[[Matrícula]:[Status]],7,FALSE),""))</f>
        <v/>
      </c>
      <c r="L255" s="99"/>
      <c r="M255" s="99"/>
      <c r="N255" s="100" t="str">
        <f t="shared" si="9"/>
        <v/>
      </c>
      <c r="O255" s="101"/>
    </row>
    <row r="256" spans="2:15" x14ac:dyDescent="0.25">
      <c r="B256" s="9" t="str">
        <f t="shared" si="10"/>
        <v/>
      </c>
      <c r="C256" s="96">
        <f t="shared" si="11"/>
        <v>250</v>
      </c>
      <c r="D256" s="97"/>
      <c r="F256" s="98" t="str">
        <f>IF($E256="","",IFERROR(VLOOKUP($E256,tbFuncionarios[[Matrícula]:[Status]],2,FALSE),""))</f>
        <v/>
      </c>
      <c r="G256" s="102" t="str">
        <f>IF($E256="","",IFERROR(VLOOKUP($E256,tbFuncionarios[[Matrícula]:[Status]],4,FALSE),""))</f>
        <v/>
      </c>
      <c r="H256" s="102" t="str">
        <f>IF($E256="","",IFERROR(VLOOKUP($E256,tbFuncionarios[[Matrícula]:[Status]],5,FALSE),""))</f>
        <v/>
      </c>
      <c r="I256" s="102" t="str">
        <f>IF($E256="","",IFERROR(VLOOKUP($E256,tbFuncionarios[[Matrícula]:[Status]],6,FALSE),""))</f>
        <v/>
      </c>
      <c r="J256" s="98" t="str">
        <f>IF($E256="","",IFERROR(INDEX(tbFuncionarios[],MATCH($E256,tbFuncionarios[Matrícula],0),2),""))</f>
        <v/>
      </c>
      <c r="K256" s="102" t="str">
        <f>IF($E256="","",IFERROR(VLOOKUP($E256,tbFuncionarios[[Matrícula]:[Status]],7,FALSE),""))</f>
        <v/>
      </c>
      <c r="L256" s="99"/>
      <c r="M256" s="99"/>
      <c r="N256" s="100" t="str">
        <f t="shared" si="9"/>
        <v/>
      </c>
      <c r="O256" s="101"/>
    </row>
    <row r="257" spans="2:15" x14ac:dyDescent="0.25">
      <c r="B257" s="9" t="str">
        <f t="shared" si="10"/>
        <v/>
      </c>
      <c r="C257" s="96">
        <f t="shared" si="11"/>
        <v>251</v>
      </c>
      <c r="D257" s="97"/>
      <c r="F257" s="98" t="str">
        <f>IF($E257="","",IFERROR(VLOOKUP($E257,tbFuncionarios[[Matrícula]:[Status]],2,FALSE),""))</f>
        <v/>
      </c>
      <c r="G257" s="102" t="str">
        <f>IF($E257="","",IFERROR(VLOOKUP($E257,tbFuncionarios[[Matrícula]:[Status]],4,FALSE),""))</f>
        <v/>
      </c>
      <c r="H257" s="102" t="str">
        <f>IF($E257="","",IFERROR(VLOOKUP($E257,tbFuncionarios[[Matrícula]:[Status]],5,FALSE),""))</f>
        <v/>
      </c>
      <c r="I257" s="102" t="str">
        <f>IF($E257="","",IFERROR(VLOOKUP($E257,tbFuncionarios[[Matrícula]:[Status]],6,FALSE),""))</f>
        <v/>
      </c>
      <c r="J257" s="98" t="str">
        <f>IF($E257="","",IFERROR(INDEX(tbFuncionarios[],MATCH($E257,tbFuncionarios[Matrícula],0),2),""))</f>
        <v/>
      </c>
      <c r="K257" s="102" t="str">
        <f>IF($E257="","",IFERROR(VLOOKUP($E257,tbFuncionarios[[Matrícula]:[Status]],7,FALSE),""))</f>
        <v/>
      </c>
      <c r="L257" s="99"/>
      <c r="M257" s="99"/>
      <c r="N257" s="100" t="str">
        <f t="shared" si="9"/>
        <v/>
      </c>
      <c r="O257" s="101"/>
    </row>
    <row r="258" spans="2:15" x14ac:dyDescent="0.25">
      <c r="B258" s="9" t="str">
        <f t="shared" si="10"/>
        <v/>
      </c>
      <c r="C258" s="96">
        <f t="shared" si="11"/>
        <v>252</v>
      </c>
      <c r="D258" s="97"/>
      <c r="F258" s="98" t="str">
        <f>IF($E258="","",IFERROR(VLOOKUP($E258,tbFuncionarios[[Matrícula]:[Status]],2,FALSE),""))</f>
        <v/>
      </c>
      <c r="G258" s="102" t="str">
        <f>IF($E258="","",IFERROR(VLOOKUP($E258,tbFuncionarios[[Matrícula]:[Status]],4,FALSE),""))</f>
        <v/>
      </c>
      <c r="H258" s="102" t="str">
        <f>IF($E258="","",IFERROR(VLOOKUP($E258,tbFuncionarios[[Matrícula]:[Status]],5,FALSE),""))</f>
        <v/>
      </c>
      <c r="I258" s="102" t="str">
        <f>IF($E258="","",IFERROR(VLOOKUP($E258,tbFuncionarios[[Matrícula]:[Status]],6,FALSE),""))</f>
        <v/>
      </c>
      <c r="J258" s="98" t="str">
        <f>IF($E258="","",IFERROR(INDEX(tbFuncionarios[],MATCH($E258,tbFuncionarios[Matrícula],0),2),""))</f>
        <v/>
      </c>
      <c r="K258" s="102" t="str">
        <f>IF($E258="","",IFERROR(VLOOKUP($E258,tbFuncionarios[[Matrícula]:[Status]],7,FALSE),""))</f>
        <v/>
      </c>
      <c r="L258" s="99"/>
      <c r="M258" s="99"/>
      <c r="N258" s="100" t="str">
        <f t="shared" si="9"/>
        <v/>
      </c>
      <c r="O258" s="101"/>
    </row>
    <row r="259" spans="2:15" x14ac:dyDescent="0.25">
      <c r="B259" s="9" t="str">
        <f t="shared" si="10"/>
        <v/>
      </c>
      <c r="C259" s="96">
        <f t="shared" si="11"/>
        <v>253</v>
      </c>
      <c r="D259" s="97"/>
      <c r="F259" s="98" t="str">
        <f>IF($E259="","",IFERROR(VLOOKUP($E259,tbFuncionarios[[Matrícula]:[Status]],2,FALSE),""))</f>
        <v/>
      </c>
      <c r="G259" s="102" t="str">
        <f>IF($E259="","",IFERROR(VLOOKUP($E259,tbFuncionarios[[Matrícula]:[Status]],4,FALSE),""))</f>
        <v/>
      </c>
      <c r="H259" s="102" t="str">
        <f>IF($E259="","",IFERROR(VLOOKUP($E259,tbFuncionarios[[Matrícula]:[Status]],5,FALSE),""))</f>
        <v/>
      </c>
      <c r="I259" s="102" t="str">
        <f>IF($E259="","",IFERROR(VLOOKUP($E259,tbFuncionarios[[Matrícula]:[Status]],6,FALSE),""))</f>
        <v/>
      </c>
      <c r="J259" s="98" t="str">
        <f>IF($E259="","",IFERROR(INDEX(tbFuncionarios[],MATCH($E259,tbFuncionarios[Matrícula],0),2),""))</f>
        <v/>
      </c>
      <c r="K259" s="102" t="str">
        <f>IF($E259="","",IFERROR(VLOOKUP($E259,tbFuncionarios[[Matrícula]:[Status]],7,FALSE),""))</f>
        <v/>
      </c>
      <c r="L259" s="99"/>
      <c r="M259" s="99"/>
      <c r="N259" s="100" t="str">
        <f t="shared" si="9"/>
        <v/>
      </c>
      <c r="O259" s="101"/>
    </row>
    <row r="260" spans="2:15" x14ac:dyDescent="0.25">
      <c r="B260" s="9" t="str">
        <f t="shared" si="10"/>
        <v/>
      </c>
      <c r="C260" s="96">
        <f t="shared" si="11"/>
        <v>254</v>
      </c>
      <c r="D260" s="97"/>
      <c r="F260" s="98" t="str">
        <f>IF($E260="","",IFERROR(VLOOKUP($E260,tbFuncionarios[[Matrícula]:[Status]],2,FALSE),""))</f>
        <v/>
      </c>
      <c r="G260" s="102" t="str">
        <f>IF($E260="","",IFERROR(VLOOKUP($E260,tbFuncionarios[[Matrícula]:[Status]],4,FALSE),""))</f>
        <v/>
      </c>
      <c r="H260" s="102" t="str">
        <f>IF($E260="","",IFERROR(VLOOKUP($E260,tbFuncionarios[[Matrícula]:[Status]],5,FALSE),""))</f>
        <v/>
      </c>
      <c r="I260" s="102" t="str">
        <f>IF($E260="","",IFERROR(VLOOKUP($E260,tbFuncionarios[[Matrícula]:[Status]],6,FALSE),""))</f>
        <v/>
      </c>
      <c r="J260" s="98" t="str">
        <f>IF($E260="","",IFERROR(INDEX(tbFuncionarios[],MATCH($E260,tbFuncionarios[Matrícula],0),2),""))</f>
        <v/>
      </c>
      <c r="K260" s="102" t="str">
        <f>IF($E260="","",IFERROR(VLOOKUP($E260,tbFuncionarios[[Matrícula]:[Status]],7,FALSE),""))</f>
        <v/>
      </c>
      <c r="L260" s="99"/>
      <c r="M260" s="99"/>
      <c r="N260" s="100" t="str">
        <f t="shared" si="9"/>
        <v/>
      </c>
      <c r="O260" s="101"/>
    </row>
    <row r="261" spans="2:15" x14ac:dyDescent="0.25">
      <c r="B261" s="9" t="str">
        <f t="shared" si="10"/>
        <v/>
      </c>
      <c r="C261" s="96">
        <f t="shared" si="11"/>
        <v>255</v>
      </c>
      <c r="D261" s="97"/>
      <c r="F261" s="98" t="str">
        <f>IF($E261="","",IFERROR(VLOOKUP($E261,tbFuncionarios[[Matrícula]:[Status]],2,FALSE),""))</f>
        <v/>
      </c>
      <c r="G261" s="102" t="str">
        <f>IF($E261="","",IFERROR(VLOOKUP($E261,tbFuncionarios[[Matrícula]:[Status]],4,FALSE),""))</f>
        <v/>
      </c>
      <c r="H261" s="102" t="str">
        <f>IF($E261="","",IFERROR(VLOOKUP($E261,tbFuncionarios[[Matrícula]:[Status]],5,FALSE),""))</f>
        <v/>
      </c>
      <c r="I261" s="102" t="str">
        <f>IF($E261="","",IFERROR(VLOOKUP($E261,tbFuncionarios[[Matrícula]:[Status]],6,FALSE),""))</f>
        <v/>
      </c>
      <c r="J261" s="98" t="str">
        <f>IF($E261="","",IFERROR(INDEX(tbFuncionarios[],MATCH($E261,tbFuncionarios[Matrícula],0),2),""))</f>
        <v/>
      </c>
      <c r="K261" s="102" t="str">
        <f>IF($E261="","",IFERROR(VLOOKUP($E261,tbFuncionarios[[Matrícula]:[Status]],7,FALSE),""))</f>
        <v/>
      </c>
      <c r="L261" s="99"/>
      <c r="M261" s="99"/>
      <c r="N261" s="100" t="str">
        <f t="shared" si="9"/>
        <v/>
      </c>
      <c r="O261" s="101"/>
    </row>
    <row r="262" spans="2:15" x14ac:dyDescent="0.25">
      <c r="B262" s="9" t="str">
        <f t="shared" si="10"/>
        <v/>
      </c>
      <c r="C262" s="96">
        <f t="shared" si="11"/>
        <v>256</v>
      </c>
      <c r="D262" s="97"/>
      <c r="F262" s="98" t="str">
        <f>IF($E262="","",IFERROR(VLOOKUP($E262,tbFuncionarios[[Matrícula]:[Status]],2,FALSE),""))</f>
        <v/>
      </c>
      <c r="G262" s="102" t="str">
        <f>IF($E262="","",IFERROR(VLOOKUP($E262,tbFuncionarios[[Matrícula]:[Status]],4,FALSE),""))</f>
        <v/>
      </c>
      <c r="H262" s="102" t="str">
        <f>IF($E262="","",IFERROR(VLOOKUP($E262,tbFuncionarios[[Matrícula]:[Status]],5,FALSE),""))</f>
        <v/>
      </c>
      <c r="I262" s="102" t="str">
        <f>IF($E262="","",IFERROR(VLOOKUP($E262,tbFuncionarios[[Matrícula]:[Status]],6,FALSE),""))</f>
        <v/>
      </c>
      <c r="J262" s="98" t="str">
        <f>IF($E262="","",IFERROR(INDEX(tbFuncionarios[],MATCH($E262,tbFuncionarios[Matrícula],0),2),""))</f>
        <v/>
      </c>
      <c r="K262" s="102" t="str">
        <f>IF($E262="","",IFERROR(VLOOKUP($E262,tbFuncionarios[[Matrícula]:[Status]],7,FALSE),""))</f>
        <v/>
      </c>
      <c r="L262" s="99"/>
      <c r="M262" s="99"/>
      <c r="N262" s="100" t="str">
        <f t="shared" si="9"/>
        <v/>
      </c>
      <c r="O262" s="101"/>
    </row>
    <row r="263" spans="2:15" x14ac:dyDescent="0.25">
      <c r="B263" s="9" t="str">
        <f t="shared" si="10"/>
        <v/>
      </c>
      <c r="C263" s="96">
        <f t="shared" si="11"/>
        <v>257</v>
      </c>
      <c r="D263" s="97"/>
      <c r="F263" s="98" t="str">
        <f>IF($E263="","",IFERROR(VLOOKUP($E263,tbFuncionarios[[Matrícula]:[Status]],2,FALSE),""))</f>
        <v/>
      </c>
      <c r="G263" s="102" t="str">
        <f>IF($E263="","",IFERROR(VLOOKUP($E263,tbFuncionarios[[Matrícula]:[Status]],4,FALSE),""))</f>
        <v/>
      </c>
      <c r="H263" s="102" t="str">
        <f>IF($E263="","",IFERROR(VLOOKUP($E263,tbFuncionarios[[Matrícula]:[Status]],5,FALSE),""))</f>
        <v/>
      </c>
      <c r="I263" s="102" t="str">
        <f>IF($E263="","",IFERROR(VLOOKUP($E263,tbFuncionarios[[Matrícula]:[Status]],6,FALSE),""))</f>
        <v/>
      </c>
      <c r="J263" s="98" t="str">
        <f>IF($E263="","",IFERROR(INDEX(tbFuncionarios[],MATCH($E263,tbFuncionarios[Matrícula],0),2),""))</f>
        <v/>
      </c>
      <c r="K263" s="102" t="str">
        <f>IF($E263="","",IFERROR(VLOOKUP($E263,tbFuncionarios[[Matrícula]:[Status]],7,FALSE),""))</f>
        <v/>
      </c>
      <c r="L263" s="99"/>
      <c r="M263" s="99"/>
      <c r="N263" s="100" t="str">
        <f t="shared" ref="N263:N326" si="12">IFERROR(IF(E263="","",IF(AND(L263&lt;&gt;"",M263&lt;&gt;""),IF((RIGHT(I263,5)-LEFT(I263,5))&gt;=(M263-L263),(RIGHT(I263,5)-LEFT(I263,5))-(M263-L263),0),IF(AND(L263&lt;&gt;"",M263=""),L263-LEFT(I263,5),IF(AND(L263="",M263=""),IF(RIGHT(I263,5)&gt;LEFT(I263,5),RIGHT(I263,5)-LEFT(I263,5),LEFT(I263,5)-RIGHT(I263,5)),"")))),"")</f>
        <v/>
      </c>
      <c r="O263" s="101"/>
    </row>
    <row r="264" spans="2:15" x14ac:dyDescent="0.25">
      <c r="B264" s="9" t="str">
        <f t="shared" si="10"/>
        <v/>
      </c>
      <c r="C264" s="96">
        <f t="shared" si="11"/>
        <v>258</v>
      </c>
      <c r="D264" s="97"/>
      <c r="F264" s="98" t="str">
        <f>IF($E264="","",IFERROR(VLOOKUP($E264,tbFuncionarios[[Matrícula]:[Status]],2,FALSE),""))</f>
        <v/>
      </c>
      <c r="G264" s="102" t="str">
        <f>IF($E264="","",IFERROR(VLOOKUP($E264,tbFuncionarios[[Matrícula]:[Status]],4,FALSE),""))</f>
        <v/>
      </c>
      <c r="H264" s="102" t="str">
        <f>IF($E264="","",IFERROR(VLOOKUP($E264,tbFuncionarios[[Matrícula]:[Status]],5,FALSE),""))</f>
        <v/>
      </c>
      <c r="I264" s="102" t="str">
        <f>IF($E264="","",IFERROR(VLOOKUP($E264,tbFuncionarios[[Matrícula]:[Status]],6,FALSE),""))</f>
        <v/>
      </c>
      <c r="J264" s="98" t="str">
        <f>IF($E264="","",IFERROR(INDEX(tbFuncionarios[],MATCH($E264,tbFuncionarios[Matrícula],0),2),""))</f>
        <v/>
      </c>
      <c r="K264" s="102" t="str">
        <f>IF($E264="","",IFERROR(VLOOKUP($E264,tbFuncionarios[[Matrícula]:[Status]],7,FALSE),""))</f>
        <v/>
      </c>
      <c r="L264" s="99"/>
      <c r="M264" s="99"/>
      <c r="N264" s="100" t="str">
        <f t="shared" si="12"/>
        <v/>
      </c>
      <c r="O264" s="101"/>
    </row>
    <row r="265" spans="2:15" x14ac:dyDescent="0.25">
      <c r="B265" s="9" t="str">
        <f t="shared" si="10"/>
        <v/>
      </c>
      <c r="C265" s="96">
        <f t="shared" si="11"/>
        <v>259</v>
      </c>
      <c r="D265" s="97"/>
      <c r="F265" s="98" t="str">
        <f>IF($E265="","",IFERROR(VLOOKUP($E265,tbFuncionarios[[Matrícula]:[Status]],2,FALSE),""))</f>
        <v/>
      </c>
      <c r="G265" s="102" t="str">
        <f>IF($E265="","",IFERROR(VLOOKUP($E265,tbFuncionarios[[Matrícula]:[Status]],4,FALSE),""))</f>
        <v/>
      </c>
      <c r="H265" s="102" t="str">
        <f>IF($E265="","",IFERROR(VLOOKUP($E265,tbFuncionarios[[Matrícula]:[Status]],5,FALSE),""))</f>
        <v/>
      </c>
      <c r="I265" s="102" t="str">
        <f>IF($E265="","",IFERROR(VLOOKUP($E265,tbFuncionarios[[Matrícula]:[Status]],6,FALSE),""))</f>
        <v/>
      </c>
      <c r="J265" s="98" t="str">
        <f>IF($E265="","",IFERROR(INDEX(tbFuncionarios[],MATCH($E265,tbFuncionarios[Matrícula],0),2),""))</f>
        <v/>
      </c>
      <c r="K265" s="102" t="str">
        <f>IF($E265="","",IFERROR(VLOOKUP($E265,tbFuncionarios[[Matrícula]:[Status]],7,FALSE),""))</f>
        <v/>
      </c>
      <c r="L265" s="99"/>
      <c r="M265" s="99"/>
      <c r="N265" s="100" t="str">
        <f t="shared" si="12"/>
        <v/>
      </c>
      <c r="O265" s="101"/>
    </row>
    <row r="266" spans="2:15" x14ac:dyDescent="0.25">
      <c r="B266" s="9" t="str">
        <f t="shared" ref="B266:B329" si="13">IF(AND(D266&lt;&gt;"",E266&lt;&gt;""),TEXT(D266,"DD/MM/AAAA")&amp;F266&amp;I266,"")</f>
        <v/>
      </c>
      <c r="C266" s="96">
        <f t="shared" ref="C266:C329" si="14">IFERROR(C265+1,1)</f>
        <v>260</v>
      </c>
      <c r="D266" s="97"/>
      <c r="F266" s="98" t="str">
        <f>IF($E266="","",IFERROR(VLOOKUP($E266,tbFuncionarios[[Matrícula]:[Status]],2,FALSE),""))</f>
        <v/>
      </c>
      <c r="G266" s="102" t="str">
        <f>IF($E266="","",IFERROR(VLOOKUP($E266,tbFuncionarios[[Matrícula]:[Status]],4,FALSE),""))</f>
        <v/>
      </c>
      <c r="H266" s="102" t="str">
        <f>IF($E266="","",IFERROR(VLOOKUP($E266,tbFuncionarios[[Matrícula]:[Status]],5,FALSE),""))</f>
        <v/>
      </c>
      <c r="I266" s="102" t="str">
        <f>IF($E266="","",IFERROR(VLOOKUP($E266,tbFuncionarios[[Matrícula]:[Status]],6,FALSE),""))</f>
        <v/>
      </c>
      <c r="J266" s="98" t="str">
        <f>IF($E266="","",IFERROR(INDEX(tbFuncionarios[],MATCH($E266,tbFuncionarios[Matrícula],0),2),""))</f>
        <v/>
      </c>
      <c r="K266" s="102" t="str">
        <f>IF($E266="","",IFERROR(VLOOKUP($E266,tbFuncionarios[[Matrícula]:[Status]],7,FALSE),""))</f>
        <v/>
      </c>
      <c r="L266" s="99"/>
      <c r="M266" s="99"/>
      <c r="N266" s="100" t="str">
        <f t="shared" si="12"/>
        <v/>
      </c>
      <c r="O266" s="101"/>
    </row>
    <row r="267" spans="2:15" x14ac:dyDescent="0.25">
      <c r="B267" s="9" t="str">
        <f t="shared" si="13"/>
        <v/>
      </c>
      <c r="C267" s="96">
        <f t="shared" si="14"/>
        <v>261</v>
      </c>
      <c r="D267" s="97"/>
      <c r="F267" s="98" t="str">
        <f>IF($E267="","",IFERROR(VLOOKUP($E267,tbFuncionarios[[Matrícula]:[Status]],2,FALSE),""))</f>
        <v/>
      </c>
      <c r="G267" s="102" t="str">
        <f>IF($E267="","",IFERROR(VLOOKUP($E267,tbFuncionarios[[Matrícula]:[Status]],4,FALSE),""))</f>
        <v/>
      </c>
      <c r="H267" s="102" t="str">
        <f>IF($E267="","",IFERROR(VLOOKUP($E267,tbFuncionarios[[Matrícula]:[Status]],5,FALSE),""))</f>
        <v/>
      </c>
      <c r="I267" s="102" t="str">
        <f>IF($E267="","",IFERROR(VLOOKUP($E267,tbFuncionarios[[Matrícula]:[Status]],6,FALSE),""))</f>
        <v/>
      </c>
      <c r="J267" s="98" t="str">
        <f>IF($E267="","",IFERROR(INDEX(tbFuncionarios[],MATCH($E267,tbFuncionarios[Matrícula],0),2),""))</f>
        <v/>
      </c>
      <c r="K267" s="102" t="str">
        <f>IF($E267="","",IFERROR(VLOOKUP($E267,tbFuncionarios[[Matrícula]:[Status]],7,FALSE),""))</f>
        <v/>
      </c>
      <c r="L267" s="99"/>
      <c r="M267" s="99"/>
      <c r="N267" s="100" t="str">
        <f t="shared" si="12"/>
        <v/>
      </c>
      <c r="O267" s="101"/>
    </row>
    <row r="268" spans="2:15" x14ac:dyDescent="0.25">
      <c r="B268" s="9" t="str">
        <f t="shared" si="13"/>
        <v/>
      </c>
      <c r="C268" s="96">
        <f t="shared" si="14"/>
        <v>262</v>
      </c>
      <c r="D268" s="97"/>
      <c r="F268" s="98" t="str">
        <f>IF($E268="","",IFERROR(VLOOKUP($E268,tbFuncionarios[[Matrícula]:[Status]],2,FALSE),""))</f>
        <v/>
      </c>
      <c r="G268" s="102" t="str">
        <f>IF($E268="","",IFERROR(VLOOKUP($E268,tbFuncionarios[[Matrícula]:[Status]],4,FALSE),""))</f>
        <v/>
      </c>
      <c r="H268" s="102" t="str">
        <f>IF($E268="","",IFERROR(VLOOKUP($E268,tbFuncionarios[[Matrícula]:[Status]],5,FALSE),""))</f>
        <v/>
      </c>
      <c r="I268" s="102" t="str">
        <f>IF($E268="","",IFERROR(VLOOKUP($E268,tbFuncionarios[[Matrícula]:[Status]],6,FALSE),""))</f>
        <v/>
      </c>
      <c r="J268" s="98" t="str">
        <f>IF($E268="","",IFERROR(INDEX(tbFuncionarios[],MATCH($E268,tbFuncionarios[Matrícula],0),2),""))</f>
        <v/>
      </c>
      <c r="K268" s="102" t="str">
        <f>IF($E268="","",IFERROR(VLOOKUP($E268,tbFuncionarios[[Matrícula]:[Status]],7,FALSE),""))</f>
        <v/>
      </c>
      <c r="L268" s="99"/>
      <c r="M268" s="99"/>
      <c r="N268" s="100" t="str">
        <f t="shared" si="12"/>
        <v/>
      </c>
      <c r="O268" s="101"/>
    </row>
    <row r="269" spans="2:15" x14ac:dyDescent="0.25">
      <c r="B269" s="9" t="str">
        <f t="shared" si="13"/>
        <v/>
      </c>
      <c r="C269" s="96">
        <f t="shared" si="14"/>
        <v>263</v>
      </c>
      <c r="D269" s="97"/>
      <c r="F269" s="98" t="str">
        <f>IF($E269="","",IFERROR(VLOOKUP($E269,tbFuncionarios[[Matrícula]:[Status]],2,FALSE),""))</f>
        <v/>
      </c>
      <c r="G269" s="102" t="str">
        <f>IF($E269="","",IFERROR(VLOOKUP($E269,tbFuncionarios[[Matrícula]:[Status]],4,FALSE),""))</f>
        <v/>
      </c>
      <c r="H269" s="102" t="str">
        <f>IF($E269="","",IFERROR(VLOOKUP($E269,tbFuncionarios[[Matrícula]:[Status]],5,FALSE),""))</f>
        <v/>
      </c>
      <c r="I269" s="102" t="str">
        <f>IF($E269="","",IFERROR(VLOOKUP($E269,tbFuncionarios[[Matrícula]:[Status]],6,FALSE),""))</f>
        <v/>
      </c>
      <c r="J269" s="98" t="str">
        <f>IF($E269="","",IFERROR(INDEX(tbFuncionarios[],MATCH($E269,tbFuncionarios[Matrícula],0),2),""))</f>
        <v/>
      </c>
      <c r="K269" s="102" t="str">
        <f>IF($E269="","",IFERROR(VLOOKUP($E269,tbFuncionarios[[Matrícula]:[Status]],7,FALSE),""))</f>
        <v/>
      </c>
      <c r="L269" s="99"/>
      <c r="M269" s="99"/>
      <c r="N269" s="100" t="str">
        <f t="shared" si="12"/>
        <v/>
      </c>
      <c r="O269" s="101"/>
    </row>
    <row r="270" spans="2:15" x14ac:dyDescent="0.25">
      <c r="B270" s="9" t="str">
        <f t="shared" si="13"/>
        <v/>
      </c>
      <c r="C270" s="96">
        <f t="shared" si="14"/>
        <v>264</v>
      </c>
      <c r="D270" s="97"/>
      <c r="F270" s="98" t="str">
        <f>IF($E270="","",IFERROR(VLOOKUP($E270,tbFuncionarios[[Matrícula]:[Status]],2,FALSE),""))</f>
        <v/>
      </c>
      <c r="G270" s="102" t="str">
        <f>IF($E270="","",IFERROR(VLOOKUP($E270,tbFuncionarios[[Matrícula]:[Status]],4,FALSE),""))</f>
        <v/>
      </c>
      <c r="H270" s="102" t="str">
        <f>IF($E270="","",IFERROR(VLOOKUP($E270,tbFuncionarios[[Matrícula]:[Status]],5,FALSE),""))</f>
        <v/>
      </c>
      <c r="I270" s="102" t="str">
        <f>IF($E270="","",IFERROR(VLOOKUP($E270,tbFuncionarios[[Matrícula]:[Status]],6,FALSE),""))</f>
        <v/>
      </c>
      <c r="J270" s="98" t="str">
        <f>IF($E270="","",IFERROR(INDEX(tbFuncionarios[],MATCH($E270,tbFuncionarios[Matrícula],0),2),""))</f>
        <v/>
      </c>
      <c r="K270" s="102" t="str">
        <f>IF($E270="","",IFERROR(VLOOKUP($E270,tbFuncionarios[[Matrícula]:[Status]],7,FALSE),""))</f>
        <v/>
      </c>
      <c r="L270" s="99"/>
      <c r="M270" s="99"/>
      <c r="N270" s="100" t="str">
        <f t="shared" si="12"/>
        <v/>
      </c>
      <c r="O270" s="101"/>
    </row>
    <row r="271" spans="2:15" x14ac:dyDescent="0.25">
      <c r="B271" s="9" t="str">
        <f t="shared" si="13"/>
        <v/>
      </c>
      <c r="C271" s="96">
        <f t="shared" si="14"/>
        <v>265</v>
      </c>
      <c r="D271" s="97"/>
      <c r="F271" s="98" t="str">
        <f>IF($E271="","",IFERROR(VLOOKUP($E271,tbFuncionarios[[Matrícula]:[Status]],2,FALSE),""))</f>
        <v/>
      </c>
      <c r="G271" s="102" t="str">
        <f>IF($E271="","",IFERROR(VLOOKUP($E271,tbFuncionarios[[Matrícula]:[Status]],4,FALSE),""))</f>
        <v/>
      </c>
      <c r="H271" s="102" t="str">
        <f>IF($E271="","",IFERROR(VLOOKUP($E271,tbFuncionarios[[Matrícula]:[Status]],5,FALSE),""))</f>
        <v/>
      </c>
      <c r="I271" s="102" t="str">
        <f>IF($E271="","",IFERROR(VLOOKUP($E271,tbFuncionarios[[Matrícula]:[Status]],6,FALSE),""))</f>
        <v/>
      </c>
      <c r="J271" s="98" t="str">
        <f>IF($E271="","",IFERROR(INDEX(tbFuncionarios[],MATCH($E271,tbFuncionarios[Matrícula],0),2),""))</f>
        <v/>
      </c>
      <c r="K271" s="102" t="str">
        <f>IF($E271="","",IFERROR(VLOOKUP($E271,tbFuncionarios[[Matrícula]:[Status]],7,FALSE),""))</f>
        <v/>
      </c>
      <c r="L271" s="99"/>
      <c r="M271" s="99"/>
      <c r="N271" s="100" t="str">
        <f t="shared" si="12"/>
        <v/>
      </c>
      <c r="O271" s="101"/>
    </row>
    <row r="272" spans="2:15" x14ac:dyDescent="0.25">
      <c r="B272" s="9" t="str">
        <f t="shared" si="13"/>
        <v/>
      </c>
      <c r="C272" s="96">
        <f t="shared" si="14"/>
        <v>266</v>
      </c>
      <c r="D272" s="97"/>
      <c r="F272" s="98" t="str">
        <f>IF($E272="","",IFERROR(VLOOKUP($E272,tbFuncionarios[[Matrícula]:[Status]],2,FALSE),""))</f>
        <v/>
      </c>
      <c r="G272" s="102" t="str">
        <f>IF($E272="","",IFERROR(VLOOKUP($E272,tbFuncionarios[[Matrícula]:[Status]],4,FALSE),""))</f>
        <v/>
      </c>
      <c r="H272" s="102" t="str">
        <f>IF($E272="","",IFERROR(VLOOKUP($E272,tbFuncionarios[[Matrícula]:[Status]],5,FALSE),""))</f>
        <v/>
      </c>
      <c r="I272" s="102" t="str">
        <f>IF($E272="","",IFERROR(VLOOKUP($E272,tbFuncionarios[[Matrícula]:[Status]],6,FALSE),""))</f>
        <v/>
      </c>
      <c r="J272" s="98" t="str">
        <f>IF($E272="","",IFERROR(INDEX(tbFuncionarios[],MATCH($E272,tbFuncionarios[Matrícula],0),2),""))</f>
        <v/>
      </c>
      <c r="K272" s="102" t="str">
        <f>IF($E272="","",IFERROR(VLOOKUP($E272,tbFuncionarios[[Matrícula]:[Status]],7,FALSE),""))</f>
        <v/>
      </c>
      <c r="L272" s="99"/>
      <c r="M272" s="99"/>
      <c r="N272" s="100" t="str">
        <f t="shared" si="12"/>
        <v/>
      </c>
      <c r="O272" s="101"/>
    </row>
    <row r="273" spans="2:15" x14ac:dyDescent="0.25">
      <c r="B273" s="9" t="str">
        <f t="shared" si="13"/>
        <v/>
      </c>
      <c r="C273" s="96">
        <f t="shared" si="14"/>
        <v>267</v>
      </c>
      <c r="D273" s="97"/>
      <c r="F273" s="98" t="str">
        <f>IF($E273="","",IFERROR(VLOOKUP($E273,tbFuncionarios[[Matrícula]:[Status]],2,FALSE),""))</f>
        <v/>
      </c>
      <c r="G273" s="102" t="str">
        <f>IF($E273="","",IFERROR(VLOOKUP($E273,tbFuncionarios[[Matrícula]:[Status]],4,FALSE),""))</f>
        <v/>
      </c>
      <c r="H273" s="102" t="str">
        <f>IF($E273="","",IFERROR(VLOOKUP($E273,tbFuncionarios[[Matrícula]:[Status]],5,FALSE),""))</f>
        <v/>
      </c>
      <c r="I273" s="102" t="str">
        <f>IF($E273="","",IFERROR(VLOOKUP($E273,tbFuncionarios[[Matrícula]:[Status]],6,FALSE),""))</f>
        <v/>
      </c>
      <c r="J273" s="98" t="str">
        <f>IF($E273="","",IFERROR(INDEX(tbFuncionarios[],MATCH($E273,tbFuncionarios[Matrícula],0),2),""))</f>
        <v/>
      </c>
      <c r="K273" s="102" t="str">
        <f>IF($E273="","",IFERROR(VLOOKUP($E273,tbFuncionarios[[Matrícula]:[Status]],7,FALSE),""))</f>
        <v/>
      </c>
      <c r="L273" s="99"/>
      <c r="M273" s="99"/>
      <c r="N273" s="100" t="str">
        <f t="shared" si="12"/>
        <v/>
      </c>
      <c r="O273" s="101"/>
    </row>
    <row r="274" spans="2:15" x14ac:dyDescent="0.25">
      <c r="B274" s="9" t="str">
        <f t="shared" si="13"/>
        <v/>
      </c>
      <c r="C274" s="96">
        <f t="shared" si="14"/>
        <v>268</v>
      </c>
      <c r="D274" s="97"/>
      <c r="F274" s="98" t="str">
        <f>IF($E274="","",IFERROR(VLOOKUP($E274,tbFuncionarios[[Matrícula]:[Status]],2,FALSE),""))</f>
        <v/>
      </c>
      <c r="G274" s="102" t="str">
        <f>IF($E274="","",IFERROR(VLOOKUP($E274,tbFuncionarios[[Matrícula]:[Status]],4,FALSE),""))</f>
        <v/>
      </c>
      <c r="H274" s="102" t="str">
        <f>IF($E274="","",IFERROR(VLOOKUP($E274,tbFuncionarios[[Matrícula]:[Status]],5,FALSE),""))</f>
        <v/>
      </c>
      <c r="I274" s="102" t="str">
        <f>IF($E274="","",IFERROR(VLOOKUP($E274,tbFuncionarios[[Matrícula]:[Status]],6,FALSE),""))</f>
        <v/>
      </c>
      <c r="J274" s="98" t="str">
        <f>IF($E274="","",IFERROR(INDEX(tbFuncionarios[],MATCH($E274,tbFuncionarios[Matrícula],0),2),""))</f>
        <v/>
      </c>
      <c r="K274" s="102" t="str">
        <f>IF($E274="","",IFERROR(VLOOKUP($E274,tbFuncionarios[[Matrícula]:[Status]],7,FALSE),""))</f>
        <v/>
      </c>
      <c r="L274" s="99"/>
      <c r="M274" s="99"/>
      <c r="N274" s="100" t="str">
        <f t="shared" si="12"/>
        <v/>
      </c>
      <c r="O274" s="101"/>
    </row>
    <row r="275" spans="2:15" x14ac:dyDescent="0.25">
      <c r="B275" s="9" t="str">
        <f t="shared" si="13"/>
        <v/>
      </c>
      <c r="C275" s="96">
        <f t="shared" si="14"/>
        <v>269</v>
      </c>
      <c r="D275" s="97"/>
      <c r="F275" s="98" t="str">
        <f>IF($E275="","",IFERROR(VLOOKUP($E275,tbFuncionarios[[Matrícula]:[Status]],2,FALSE),""))</f>
        <v/>
      </c>
      <c r="G275" s="102" t="str">
        <f>IF($E275="","",IFERROR(VLOOKUP($E275,tbFuncionarios[[Matrícula]:[Status]],4,FALSE),""))</f>
        <v/>
      </c>
      <c r="H275" s="102" t="str">
        <f>IF($E275="","",IFERROR(VLOOKUP($E275,tbFuncionarios[[Matrícula]:[Status]],5,FALSE),""))</f>
        <v/>
      </c>
      <c r="I275" s="102" t="str">
        <f>IF($E275="","",IFERROR(VLOOKUP($E275,tbFuncionarios[[Matrícula]:[Status]],6,FALSE),""))</f>
        <v/>
      </c>
      <c r="J275" s="98" t="str">
        <f>IF($E275="","",IFERROR(INDEX(tbFuncionarios[],MATCH($E275,tbFuncionarios[Matrícula],0),2),""))</f>
        <v/>
      </c>
      <c r="K275" s="102" t="str">
        <f>IF($E275="","",IFERROR(VLOOKUP($E275,tbFuncionarios[[Matrícula]:[Status]],7,FALSE),""))</f>
        <v/>
      </c>
      <c r="L275" s="99"/>
      <c r="M275" s="99"/>
      <c r="N275" s="100" t="str">
        <f t="shared" si="12"/>
        <v/>
      </c>
      <c r="O275" s="101"/>
    </row>
    <row r="276" spans="2:15" x14ac:dyDescent="0.25">
      <c r="B276" s="9" t="str">
        <f t="shared" si="13"/>
        <v/>
      </c>
      <c r="C276" s="96">
        <f t="shared" si="14"/>
        <v>270</v>
      </c>
      <c r="D276" s="97"/>
      <c r="F276" s="98" t="str">
        <f>IF($E276="","",IFERROR(VLOOKUP($E276,tbFuncionarios[[Matrícula]:[Status]],2,FALSE),""))</f>
        <v/>
      </c>
      <c r="G276" s="102" t="str">
        <f>IF($E276="","",IFERROR(VLOOKUP($E276,tbFuncionarios[[Matrícula]:[Status]],4,FALSE),""))</f>
        <v/>
      </c>
      <c r="H276" s="102" t="str">
        <f>IF($E276="","",IFERROR(VLOOKUP($E276,tbFuncionarios[[Matrícula]:[Status]],5,FALSE),""))</f>
        <v/>
      </c>
      <c r="I276" s="102" t="str">
        <f>IF($E276="","",IFERROR(VLOOKUP($E276,tbFuncionarios[[Matrícula]:[Status]],6,FALSE),""))</f>
        <v/>
      </c>
      <c r="J276" s="98" t="str">
        <f>IF($E276="","",IFERROR(INDEX(tbFuncionarios[],MATCH($E276,tbFuncionarios[Matrícula],0),2),""))</f>
        <v/>
      </c>
      <c r="K276" s="102" t="str">
        <f>IF($E276="","",IFERROR(VLOOKUP($E276,tbFuncionarios[[Matrícula]:[Status]],7,FALSE),""))</f>
        <v/>
      </c>
      <c r="L276" s="99"/>
      <c r="M276" s="99"/>
      <c r="N276" s="100" t="str">
        <f t="shared" si="12"/>
        <v/>
      </c>
      <c r="O276" s="101"/>
    </row>
    <row r="277" spans="2:15" x14ac:dyDescent="0.25">
      <c r="B277" s="9" t="str">
        <f t="shared" si="13"/>
        <v/>
      </c>
      <c r="C277" s="96">
        <f t="shared" si="14"/>
        <v>271</v>
      </c>
      <c r="D277" s="97"/>
      <c r="F277" s="98" t="str">
        <f>IF($E277="","",IFERROR(VLOOKUP($E277,tbFuncionarios[[Matrícula]:[Status]],2,FALSE),""))</f>
        <v/>
      </c>
      <c r="G277" s="102" t="str">
        <f>IF($E277="","",IFERROR(VLOOKUP($E277,tbFuncionarios[[Matrícula]:[Status]],4,FALSE),""))</f>
        <v/>
      </c>
      <c r="H277" s="102" t="str">
        <f>IF($E277="","",IFERROR(VLOOKUP($E277,tbFuncionarios[[Matrícula]:[Status]],5,FALSE),""))</f>
        <v/>
      </c>
      <c r="I277" s="102" t="str">
        <f>IF($E277="","",IFERROR(VLOOKUP($E277,tbFuncionarios[[Matrícula]:[Status]],6,FALSE),""))</f>
        <v/>
      </c>
      <c r="J277" s="98" t="str">
        <f>IF($E277="","",IFERROR(INDEX(tbFuncionarios[],MATCH($E277,tbFuncionarios[Matrícula],0),2),""))</f>
        <v/>
      </c>
      <c r="K277" s="102" t="str">
        <f>IF($E277="","",IFERROR(VLOOKUP($E277,tbFuncionarios[[Matrícula]:[Status]],7,FALSE),""))</f>
        <v/>
      </c>
      <c r="L277" s="99"/>
      <c r="M277" s="99"/>
      <c r="N277" s="100" t="str">
        <f t="shared" si="12"/>
        <v/>
      </c>
      <c r="O277" s="101"/>
    </row>
    <row r="278" spans="2:15" x14ac:dyDescent="0.25">
      <c r="B278" s="9" t="str">
        <f t="shared" si="13"/>
        <v/>
      </c>
      <c r="C278" s="96">
        <f t="shared" si="14"/>
        <v>272</v>
      </c>
      <c r="D278" s="97"/>
      <c r="F278" s="98" t="str">
        <f>IF($E278="","",IFERROR(VLOOKUP($E278,tbFuncionarios[[Matrícula]:[Status]],2,FALSE),""))</f>
        <v/>
      </c>
      <c r="G278" s="102" t="str">
        <f>IF($E278="","",IFERROR(VLOOKUP($E278,tbFuncionarios[[Matrícula]:[Status]],4,FALSE),""))</f>
        <v/>
      </c>
      <c r="H278" s="102" t="str">
        <f>IF($E278="","",IFERROR(VLOOKUP($E278,tbFuncionarios[[Matrícula]:[Status]],5,FALSE),""))</f>
        <v/>
      </c>
      <c r="I278" s="102" t="str">
        <f>IF($E278="","",IFERROR(VLOOKUP($E278,tbFuncionarios[[Matrícula]:[Status]],6,FALSE),""))</f>
        <v/>
      </c>
      <c r="J278" s="98" t="str">
        <f>IF($E278="","",IFERROR(INDEX(tbFuncionarios[],MATCH($E278,tbFuncionarios[Matrícula],0),2),""))</f>
        <v/>
      </c>
      <c r="K278" s="102" t="str">
        <f>IF($E278="","",IFERROR(VLOOKUP($E278,tbFuncionarios[[Matrícula]:[Status]],7,FALSE),""))</f>
        <v/>
      </c>
      <c r="L278" s="99"/>
      <c r="M278" s="99"/>
      <c r="N278" s="100" t="str">
        <f t="shared" si="12"/>
        <v/>
      </c>
      <c r="O278" s="101"/>
    </row>
    <row r="279" spans="2:15" x14ac:dyDescent="0.25">
      <c r="B279" s="9" t="str">
        <f t="shared" si="13"/>
        <v/>
      </c>
      <c r="C279" s="96">
        <f t="shared" si="14"/>
        <v>273</v>
      </c>
      <c r="D279" s="97"/>
      <c r="F279" s="98" t="str">
        <f>IF($E279="","",IFERROR(VLOOKUP($E279,tbFuncionarios[[Matrícula]:[Status]],2,FALSE),""))</f>
        <v/>
      </c>
      <c r="G279" s="102" t="str">
        <f>IF($E279="","",IFERROR(VLOOKUP($E279,tbFuncionarios[[Matrícula]:[Status]],4,FALSE),""))</f>
        <v/>
      </c>
      <c r="H279" s="102" t="str">
        <f>IF($E279="","",IFERROR(VLOOKUP($E279,tbFuncionarios[[Matrícula]:[Status]],5,FALSE),""))</f>
        <v/>
      </c>
      <c r="I279" s="102" t="str">
        <f>IF($E279="","",IFERROR(VLOOKUP($E279,tbFuncionarios[[Matrícula]:[Status]],6,FALSE),""))</f>
        <v/>
      </c>
      <c r="J279" s="98" t="str">
        <f>IF($E279="","",IFERROR(INDEX(tbFuncionarios[],MATCH($E279,tbFuncionarios[Matrícula],0),2),""))</f>
        <v/>
      </c>
      <c r="K279" s="102" t="str">
        <f>IF($E279="","",IFERROR(VLOOKUP($E279,tbFuncionarios[[Matrícula]:[Status]],7,FALSE),""))</f>
        <v/>
      </c>
      <c r="L279" s="99"/>
      <c r="M279" s="99"/>
      <c r="N279" s="100" t="str">
        <f t="shared" si="12"/>
        <v/>
      </c>
      <c r="O279" s="101"/>
    </row>
    <row r="280" spans="2:15" x14ac:dyDescent="0.25">
      <c r="B280" s="9" t="str">
        <f t="shared" si="13"/>
        <v/>
      </c>
      <c r="C280" s="96">
        <f t="shared" si="14"/>
        <v>274</v>
      </c>
      <c r="D280" s="97"/>
      <c r="F280" s="98" t="str">
        <f>IF($E280="","",IFERROR(VLOOKUP($E280,tbFuncionarios[[Matrícula]:[Status]],2,FALSE),""))</f>
        <v/>
      </c>
      <c r="G280" s="102" t="str">
        <f>IF($E280="","",IFERROR(VLOOKUP($E280,tbFuncionarios[[Matrícula]:[Status]],4,FALSE),""))</f>
        <v/>
      </c>
      <c r="H280" s="102" t="str">
        <f>IF($E280="","",IFERROR(VLOOKUP($E280,tbFuncionarios[[Matrícula]:[Status]],5,FALSE),""))</f>
        <v/>
      </c>
      <c r="I280" s="102" t="str">
        <f>IF($E280="","",IFERROR(VLOOKUP($E280,tbFuncionarios[[Matrícula]:[Status]],6,FALSE),""))</f>
        <v/>
      </c>
      <c r="J280" s="98" t="str">
        <f>IF($E280="","",IFERROR(INDEX(tbFuncionarios[],MATCH($E280,tbFuncionarios[Matrícula],0),2),""))</f>
        <v/>
      </c>
      <c r="K280" s="102" t="str">
        <f>IF($E280="","",IFERROR(VLOOKUP($E280,tbFuncionarios[[Matrícula]:[Status]],7,FALSE),""))</f>
        <v/>
      </c>
      <c r="L280" s="99"/>
      <c r="M280" s="99"/>
      <c r="N280" s="100" t="str">
        <f t="shared" si="12"/>
        <v/>
      </c>
      <c r="O280" s="101"/>
    </row>
    <row r="281" spans="2:15" x14ac:dyDescent="0.25">
      <c r="B281" s="9" t="str">
        <f t="shared" si="13"/>
        <v/>
      </c>
      <c r="C281" s="96">
        <f t="shared" si="14"/>
        <v>275</v>
      </c>
      <c r="D281" s="97"/>
      <c r="F281" s="98" t="str">
        <f>IF($E281="","",IFERROR(VLOOKUP($E281,tbFuncionarios[[Matrícula]:[Status]],2,FALSE),""))</f>
        <v/>
      </c>
      <c r="G281" s="102" t="str">
        <f>IF($E281="","",IFERROR(VLOOKUP($E281,tbFuncionarios[[Matrícula]:[Status]],4,FALSE),""))</f>
        <v/>
      </c>
      <c r="H281" s="102" t="str">
        <f>IF($E281="","",IFERROR(VLOOKUP($E281,tbFuncionarios[[Matrícula]:[Status]],5,FALSE),""))</f>
        <v/>
      </c>
      <c r="I281" s="102" t="str">
        <f>IF($E281="","",IFERROR(VLOOKUP($E281,tbFuncionarios[[Matrícula]:[Status]],6,FALSE),""))</f>
        <v/>
      </c>
      <c r="J281" s="98" t="str">
        <f>IF($E281="","",IFERROR(INDEX(tbFuncionarios[],MATCH($E281,tbFuncionarios[Matrícula],0),2),""))</f>
        <v/>
      </c>
      <c r="K281" s="102" t="str">
        <f>IF($E281="","",IFERROR(VLOOKUP($E281,tbFuncionarios[[Matrícula]:[Status]],7,FALSE),""))</f>
        <v/>
      </c>
      <c r="L281" s="99"/>
      <c r="M281" s="99"/>
      <c r="N281" s="100" t="str">
        <f t="shared" si="12"/>
        <v/>
      </c>
      <c r="O281" s="101"/>
    </row>
    <row r="282" spans="2:15" x14ac:dyDescent="0.25">
      <c r="B282" s="9" t="str">
        <f t="shared" si="13"/>
        <v/>
      </c>
      <c r="C282" s="96">
        <f t="shared" si="14"/>
        <v>276</v>
      </c>
      <c r="D282" s="97"/>
      <c r="F282" s="98" t="str">
        <f>IF($E282="","",IFERROR(VLOOKUP($E282,tbFuncionarios[[Matrícula]:[Status]],2,FALSE),""))</f>
        <v/>
      </c>
      <c r="G282" s="102" t="str">
        <f>IF($E282="","",IFERROR(VLOOKUP($E282,tbFuncionarios[[Matrícula]:[Status]],4,FALSE),""))</f>
        <v/>
      </c>
      <c r="H282" s="102" t="str">
        <f>IF($E282="","",IFERROR(VLOOKUP($E282,tbFuncionarios[[Matrícula]:[Status]],5,FALSE),""))</f>
        <v/>
      </c>
      <c r="I282" s="102" t="str">
        <f>IF($E282="","",IFERROR(VLOOKUP($E282,tbFuncionarios[[Matrícula]:[Status]],6,FALSE),""))</f>
        <v/>
      </c>
      <c r="J282" s="98" t="str">
        <f>IF($E282="","",IFERROR(INDEX(tbFuncionarios[],MATCH($E282,tbFuncionarios[Matrícula],0),2),""))</f>
        <v/>
      </c>
      <c r="K282" s="102" t="str">
        <f>IF($E282="","",IFERROR(VLOOKUP($E282,tbFuncionarios[[Matrícula]:[Status]],7,FALSE),""))</f>
        <v/>
      </c>
      <c r="L282" s="99"/>
      <c r="M282" s="99"/>
      <c r="N282" s="100" t="str">
        <f t="shared" si="12"/>
        <v/>
      </c>
      <c r="O282" s="101"/>
    </row>
    <row r="283" spans="2:15" x14ac:dyDescent="0.25">
      <c r="B283" s="9" t="str">
        <f t="shared" si="13"/>
        <v/>
      </c>
      <c r="C283" s="96">
        <f t="shared" si="14"/>
        <v>277</v>
      </c>
      <c r="D283" s="97"/>
      <c r="F283" s="98" t="str">
        <f>IF($E283="","",IFERROR(VLOOKUP($E283,tbFuncionarios[[Matrícula]:[Status]],2,FALSE),""))</f>
        <v/>
      </c>
      <c r="G283" s="102" t="str">
        <f>IF($E283="","",IFERROR(VLOOKUP($E283,tbFuncionarios[[Matrícula]:[Status]],4,FALSE),""))</f>
        <v/>
      </c>
      <c r="H283" s="102" t="str">
        <f>IF($E283="","",IFERROR(VLOOKUP($E283,tbFuncionarios[[Matrícula]:[Status]],5,FALSE),""))</f>
        <v/>
      </c>
      <c r="I283" s="102" t="str">
        <f>IF($E283="","",IFERROR(VLOOKUP($E283,tbFuncionarios[[Matrícula]:[Status]],6,FALSE),""))</f>
        <v/>
      </c>
      <c r="J283" s="98" t="str">
        <f>IF($E283="","",IFERROR(INDEX(tbFuncionarios[],MATCH($E283,tbFuncionarios[Matrícula],0),2),""))</f>
        <v/>
      </c>
      <c r="K283" s="102" t="str">
        <f>IF($E283="","",IFERROR(VLOOKUP($E283,tbFuncionarios[[Matrícula]:[Status]],7,FALSE),""))</f>
        <v/>
      </c>
      <c r="L283" s="99"/>
      <c r="M283" s="99"/>
      <c r="N283" s="100" t="str">
        <f t="shared" si="12"/>
        <v/>
      </c>
      <c r="O283" s="101"/>
    </row>
    <row r="284" spans="2:15" x14ac:dyDescent="0.25">
      <c r="B284" s="9" t="str">
        <f t="shared" si="13"/>
        <v/>
      </c>
      <c r="C284" s="96">
        <f t="shared" si="14"/>
        <v>278</v>
      </c>
      <c r="D284" s="97"/>
      <c r="F284" s="98" t="str">
        <f>IF($E284="","",IFERROR(VLOOKUP($E284,tbFuncionarios[[Matrícula]:[Status]],2,FALSE),""))</f>
        <v/>
      </c>
      <c r="G284" s="102" t="str">
        <f>IF($E284="","",IFERROR(VLOOKUP($E284,tbFuncionarios[[Matrícula]:[Status]],4,FALSE),""))</f>
        <v/>
      </c>
      <c r="H284" s="102" t="str">
        <f>IF($E284="","",IFERROR(VLOOKUP($E284,tbFuncionarios[[Matrícula]:[Status]],5,FALSE),""))</f>
        <v/>
      </c>
      <c r="I284" s="102" t="str">
        <f>IF($E284="","",IFERROR(VLOOKUP($E284,tbFuncionarios[[Matrícula]:[Status]],6,FALSE),""))</f>
        <v/>
      </c>
      <c r="J284" s="98" t="str">
        <f>IF($E284="","",IFERROR(INDEX(tbFuncionarios[],MATCH($E284,tbFuncionarios[Matrícula],0),2),""))</f>
        <v/>
      </c>
      <c r="K284" s="102" t="str">
        <f>IF($E284="","",IFERROR(VLOOKUP($E284,tbFuncionarios[[Matrícula]:[Status]],7,FALSE),""))</f>
        <v/>
      </c>
      <c r="L284" s="99"/>
      <c r="M284" s="99"/>
      <c r="N284" s="100" t="str">
        <f t="shared" si="12"/>
        <v/>
      </c>
      <c r="O284" s="101"/>
    </row>
    <row r="285" spans="2:15" x14ac:dyDescent="0.25">
      <c r="B285" s="9" t="str">
        <f t="shared" si="13"/>
        <v/>
      </c>
      <c r="C285" s="96">
        <f t="shared" si="14"/>
        <v>279</v>
      </c>
      <c r="D285" s="97"/>
      <c r="F285" s="98" t="str">
        <f>IF($E285="","",IFERROR(VLOOKUP($E285,tbFuncionarios[[Matrícula]:[Status]],2,FALSE),""))</f>
        <v/>
      </c>
      <c r="G285" s="102" t="str">
        <f>IF($E285="","",IFERROR(VLOOKUP($E285,tbFuncionarios[[Matrícula]:[Status]],4,FALSE),""))</f>
        <v/>
      </c>
      <c r="H285" s="102" t="str">
        <f>IF($E285="","",IFERROR(VLOOKUP($E285,tbFuncionarios[[Matrícula]:[Status]],5,FALSE),""))</f>
        <v/>
      </c>
      <c r="I285" s="102" t="str">
        <f>IF($E285="","",IFERROR(VLOOKUP($E285,tbFuncionarios[[Matrícula]:[Status]],6,FALSE),""))</f>
        <v/>
      </c>
      <c r="J285" s="98" t="str">
        <f>IF($E285="","",IFERROR(INDEX(tbFuncionarios[],MATCH($E285,tbFuncionarios[Matrícula],0),2),""))</f>
        <v/>
      </c>
      <c r="K285" s="102" t="str">
        <f>IF($E285="","",IFERROR(VLOOKUP($E285,tbFuncionarios[[Matrícula]:[Status]],7,FALSE),""))</f>
        <v/>
      </c>
      <c r="L285" s="99"/>
      <c r="M285" s="99"/>
      <c r="N285" s="100" t="str">
        <f t="shared" si="12"/>
        <v/>
      </c>
      <c r="O285" s="101"/>
    </row>
    <row r="286" spans="2:15" x14ac:dyDescent="0.25">
      <c r="B286" s="9" t="str">
        <f t="shared" si="13"/>
        <v/>
      </c>
      <c r="C286" s="96">
        <f t="shared" si="14"/>
        <v>280</v>
      </c>
      <c r="D286" s="97"/>
      <c r="F286" s="98" t="str">
        <f>IF($E286="","",IFERROR(VLOOKUP($E286,tbFuncionarios[[Matrícula]:[Status]],2,FALSE),""))</f>
        <v/>
      </c>
      <c r="G286" s="102" t="str">
        <f>IF($E286="","",IFERROR(VLOOKUP($E286,tbFuncionarios[[Matrícula]:[Status]],4,FALSE),""))</f>
        <v/>
      </c>
      <c r="H286" s="102" t="str">
        <f>IF($E286="","",IFERROR(VLOOKUP($E286,tbFuncionarios[[Matrícula]:[Status]],5,FALSE),""))</f>
        <v/>
      </c>
      <c r="I286" s="102" t="str">
        <f>IF($E286="","",IFERROR(VLOOKUP($E286,tbFuncionarios[[Matrícula]:[Status]],6,FALSE),""))</f>
        <v/>
      </c>
      <c r="J286" s="98" t="str">
        <f>IF($E286="","",IFERROR(INDEX(tbFuncionarios[],MATCH($E286,tbFuncionarios[Matrícula],0),2),""))</f>
        <v/>
      </c>
      <c r="K286" s="102" t="str">
        <f>IF($E286="","",IFERROR(VLOOKUP($E286,tbFuncionarios[[Matrícula]:[Status]],7,FALSE),""))</f>
        <v/>
      </c>
      <c r="L286" s="99"/>
      <c r="M286" s="99"/>
      <c r="N286" s="100" t="str">
        <f t="shared" si="12"/>
        <v/>
      </c>
      <c r="O286" s="101"/>
    </row>
    <row r="287" spans="2:15" x14ac:dyDescent="0.25">
      <c r="B287" s="9" t="str">
        <f t="shared" si="13"/>
        <v/>
      </c>
      <c r="C287" s="96">
        <f t="shared" si="14"/>
        <v>281</v>
      </c>
      <c r="D287" s="97"/>
      <c r="F287" s="98" t="str">
        <f>IF($E287="","",IFERROR(VLOOKUP($E287,tbFuncionarios[[Matrícula]:[Status]],2,FALSE),""))</f>
        <v/>
      </c>
      <c r="G287" s="102" t="str">
        <f>IF($E287="","",IFERROR(VLOOKUP($E287,tbFuncionarios[[Matrícula]:[Status]],4,FALSE),""))</f>
        <v/>
      </c>
      <c r="H287" s="102" t="str">
        <f>IF($E287="","",IFERROR(VLOOKUP($E287,tbFuncionarios[[Matrícula]:[Status]],5,FALSE),""))</f>
        <v/>
      </c>
      <c r="I287" s="102" t="str">
        <f>IF($E287="","",IFERROR(VLOOKUP($E287,tbFuncionarios[[Matrícula]:[Status]],6,FALSE),""))</f>
        <v/>
      </c>
      <c r="J287" s="98" t="str">
        <f>IF($E287="","",IFERROR(INDEX(tbFuncionarios[],MATCH($E287,tbFuncionarios[Matrícula],0),2),""))</f>
        <v/>
      </c>
      <c r="K287" s="102" t="str">
        <f>IF($E287="","",IFERROR(VLOOKUP($E287,tbFuncionarios[[Matrícula]:[Status]],7,FALSE),""))</f>
        <v/>
      </c>
      <c r="L287" s="99"/>
      <c r="M287" s="99"/>
      <c r="N287" s="100" t="str">
        <f t="shared" si="12"/>
        <v/>
      </c>
      <c r="O287" s="101"/>
    </row>
    <row r="288" spans="2:15" x14ac:dyDescent="0.25">
      <c r="B288" s="9" t="str">
        <f t="shared" si="13"/>
        <v/>
      </c>
      <c r="C288" s="96">
        <f t="shared" si="14"/>
        <v>282</v>
      </c>
      <c r="D288" s="97"/>
      <c r="F288" s="98" t="str">
        <f>IF($E288="","",IFERROR(VLOOKUP($E288,tbFuncionarios[[Matrícula]:[Status]],2,FALSE),""))</f>
        <v/>
      </c>
      <c r="G288" s="102" t="str">
        <f>IF($E288="","",IFERROR(VLOOKUP($E288,tbFuncionarios[[Matrícula]:[Status]],4,FALSE),""))</f>
        <v/>
      </c>
      <c r="H288" s="102" t="str">
        <f>IF($E288="","",IFERROR(VLOOKUP($E288,tbFuncionarios[[Matrícula]:[Status]],5,FALSE),""))</f>
        <v/>
      </c>
      <c r="I288" s="102" t="str">
        <f>IF($E288="","",IFERROR(VLOOKUP($E288,tbFuncionarios[[Matrícula]:[Status]],6,FALSE),""))</f>
        <v/>
      </c>
      <c r="J288" s="98" t="str">
        <f>IF($E288="","",IFERROR(INDEX(tbFuncionarios[],MATCH($E288,tbFuncionarios[Matrícula],0),2),""))</f>
        <v/>
      </c>
      <c r="K288" s="102" t="str">
        <f>IF($E288="","",IFERROR(VLOOKUP($E288,tbFuncionarios[[Matrícula]:[Status]],7,FALSE),""))</f>
        <v/>
      </c>
      <c r="L288" s="99"/>
      <c r="M288" s="99"/>
      <c r="N288" s="100" t="str">
        <f t="shared" si="12"/>
        <v/>
      </c>
      <c r="O288" s="101"/>
    </row>
    <row r="289" spans="2:15" x14ac:dyDescent="0.25">
      <c r="B289" s="9" t="str">
        <f t="shared" si="13"/>
        <v/>
      </c>
      <c r="C289" s="96">
        <f t="shared" si="14"/>
        <v>283</v>
      </c>
      <c r="D289" s="97"/>
      <c r="F289" s="98" t="str">
        <f>IF($E289="","",IFERROR(VLOOKUP($E289,tbFuncionarios[[Matrícula]:[Status]],2,FALSE),""))</f>
        <v/>
      </c>
      <c r="G289" s="102" t="str">
        <f>IF($E289="","",IFERROR(VLOOKUP($E289,tbFuncionarios[[Matrícula]:[Status]],4,FALSE),""))</f>
        <v/>
      </c>
      <c r="H289" s="102" t="str">
        <f>IF($E289="","",IFERROR(VLOOKUP($E289,tbFuncionarios[[Matrícula]:[Status]],5,FALSE),""))</f>
        <v/>
      </c>
      <c r="I289" s="102" t="str">
        <f>IF($E289="","",IFERROR(VLOOKUP($E289,tbFuncionarios[[Matrícula]:[Status]],6,FALSE),""))</f>
        <v/>
      </c>
      <c r="J289" s="98" t="str">
        <f>IF($E289="","",IFERROR(INDEX(tbFuncionarios[],MATCH($E289,tbFuncionarios[Matrícula],0),2),""))</f>
        <v/>
      </c>
      <c r="K289" s="102" t="str">
        <f>IF($E289="","",IFERROR(VLOOKUP($E289,tbFuncionarios[[Matrícula]:[Status]],7,FALSE),""))</f>
        <v/>
      </c>
      <c r="L289" s="99"/>
      <c r="M289" s="99"/>
      <c r="N289" s="100" t="str">
        <f t="shared" si="12"/>
        <v/>
      </c>
      <c r="O289" s="101"/>
    </row>
    <row r="290" spans="2:15" x14ac:dyDescent="0.25">
      <c r="B290" s="9" t="str">
        <f t="shared" si="13"/>
        <v/>
      </c>
      <c r="C290" s="96">
        <f t="shared" si="14"/>
        <v>284</v>
      </c>
      <c r="D290" s="97"/>
      <c r="F290" s="98" t="str">
        <f>IF($E290="","",IFERROR(VLOOKUP($E290,tbFuncionarios[[Matrícula]:[Status]],2,FALSE),""))</f>
        <v/>
      </c>
      <c r="G290" s="102" t="str">
        <f>IF($E290="","",IFERROR(VLOOKUP($E290,tbFuncionarios[[Matrícula]:[Status]],4,FALSE),""))</f>
        <v/>
      </c>
      <c r="H290" s="102" t="str">
        <f>IF($E290="","",IFERROR(VLOOKUP($E290,tbFuncionarios[[Matrícula]:[Status]],5,FALSE),""))</f>
        <v/>
      </c>
      <c r="I290" s="102" t="str">
        <f>IF($E290="","",IFERROR(VLOOKUP($E290,tbFuncionarios[[Matrícula]:[Status]],6,FALSE),""))</f>
        <v/>
      </c>
      <c r="J290" s="98" t="str">
        <f>IF($E290="","",IFERROR(INDEX(tbFuncionarios[],MATCH($E290,tbFuncionarios[Matrícula],0),2),""))</f>
        <v/>
      </c>
      <c r="K290" s="102" t="str">
        <f>IF($E290="","",IFERROR(VLOOKUP($E290,tbFuncionarios[[Matrícula]:[Status]],7,FALSE),""))</f>
        <v/>
      </c>
      <c r="L290" s="99"/>
      <c r="M290" s="99"/>
      <c r="N290" s="100" t="str">
        <f t="shared" si="12"/>
        <v/>
      </c>
      <c r="O290" s="101"/>
    </row>
    <row r="291" spans="2:15" x14ac:dyDescent="0.25">
      <c r="B291" s="9" t="str">
        <f t="shared" si="13"/>
        <v/>
      </c>
      <c r="C291" s="96">
        <f t="shared" si="14"/>
        <v>285</v>
      </c>
      <c r="D291" s="97"/>
      <c r="F291" s="98" t="str">
        <f>IF($E291="","",IFERROR(VLOOKUP($E291,tbFuncionarios[[Matrícula]:[Status]],2,FALSE),""))</f>
        <v/>
      </c>
      <c r="G291" s="102" t="str">
        <f>IF($E291="","",IFERROR(VLOOKUP($E291,tbFuncionarios[[Matrícula]:[Status]],4,FALSE),""))</f>
        <v/>
      </c>
      <c r="H291" s="102" t="str">
        <f>IF($E291="","",IFERROR(VLOOKUP($E291,tbFuncionarios[[Matrícula]:[Status]],5,FALSE),""))</f>
        <v/>
      </c>
      <c r="I291" s="102" t="str">
        <f>IF($E291="","",IFERROR(VLOOKUP($E291,tbFuncionarios[[Matrícula]:[Status]],6,FALSE),""))</f>
        <v/>
      </c>
      <c r="J291" s="98" t="str">
        <f>IF($E291="","",IFERROR(INDEX(tbFuncionarios[],MATCH($E291,tbFuncionarios[Matrícula],0),2),""))</f>
        <v/>
      </c>
      <c r="K291" s="102" t="str">
        <f>IF($E291="","",IFERROR(VLOOKUP($E291,tbFuncionarios[[Matrícula]:[Status]],7,FALSE),""))</f>
        <v/>
      </c>
      <c r="L291" s="99"/>
      <c r="M291" s="99"/>
      <c r="N291" s="100" t="str">
        <f t="shared" si="12"/>
        <v/>
      </c>
      <c r="O291" s="101"/>
    </row>
    <row r="292" spans="2:15" x14ac:dyDescent="0.25">
      <c r="B292" s="9" t="str">
        <f t="shared" si="13"/>
        <v/>
      </c>
      <c r="C292" s="96">
        <f t="shared" si="14"/>
        <v>286</v>
      </c>
      <c r="D292" s="97"/>
      <c r="F292" s="98" t="str">
        <f>IF($E292="","",IFERROR(VLOOKUP($E292,tbFuncionarios[[Matrícula]:[Status]],2,FALSE),""))</f>
        <v/>
      </c>
      <c r="G292" s="102" t="str">
        <f>IF($E292="","",IFERROR(VLOOKUP($E292,tbFuncionarios[[Matrícula]:[Status]],4,FALSE),""))</f>
        <v/>
      </c>
      <c r="H292" s="102" t="str">
        <f>IF($E292="","",IFERROR(VLOOKUP($E292,tbFuncionarios[[Matrícula]:[Status]],5,FALSE),""))</f>
        <v/>
      </c>
      <c r="I292" s="102" t="str">
        <f>IF($E292="","",IFERROR(VLOOKUP($E292,tbFuncionarios[[Matrícula]:[Status]],6,FALSE),""))</f>
        <v/>
      </c>
      <c r="J292" s="98" t="str">
        <f>IF($E292="","",IFERROR(INDEX(tbFuncionarios[],MATCH($E292,tbFuncionarios[Matrícula],0),2),""))</f>
        <v/>
      </c>
      <c r="K292" s="102" t="str">
        <f>IF($E292="","",IFERROR(VLOOKUP($E292,tbFuncionarios[[Matrícula]:[Status]],7,FALSE),""))</f>
        <v/>
      </c>
      <c r="L292" s="99"/>
      <c r="M292" s="99"/>
      <c r="N292" s="100" t="str">
        <f t="shared" si="12"/>
        <v/>
      </c>
      <c r="O292" s="101"/>
    </row>
    <row r="293" spans="2:15" x14ac:dyDescent="0.25">
      <c r="B293" s="9" t="str">
        <f t="shared" si="13"/>
        <v/>
      </c>
      <c r="C293" s="96">
        <f t="shared" si="14"/>
        <v>287</v>
      </c>
      <c r="D293" s="97"/>
      <c r="F293" s="98" t="str">
        <f>IF($E293="","",IFERROR(VLOOKUP($E293,tbFuncionarios[[Matrícula]:[Status]],2,FALSE),""))</f>
        <v/>
      </c>
      <c r="G293" s="102" t="str">
        <f>IF($E293="","",IFERROR(VLOOKUP($E293,tbFuncionarios[[Matrícula]:[Status]],4,FALSE),""))</f>
        <v/>
      </c>
      <c r="H293" s="102" t="str">
        <f>IF($E293="","",IFERROR(VLOOKUP($E293,tbFuncionarios[[Matrícula]:[Status]],5,FALSE),""))</f>
        <v/>
      </c>
      <c r="I293" s="102" t="str">
        <f>IF($E293="","",IFERROR(VLOOKUP($E293,tbFuncionarios[[Matrícula]:[Status]],6,FALSE),""))</f>
        <v/>
      </c>
      <c r="J293" s="98" t="str">
        <f>IF($E293="","",IFERROR(INDEX(tbFuncionarios[],MATCH($E293,tbFuncionarios[Matrícula],0),2),""))</f>
        <v/>
      </c>
      <c r="K293" s="102" t="str">
        <f>IF($E293="","",IFERROR(VLOOKUP($E293,tbFuncionarios[[Matrícula]:[Status]],7,FALSE),""))</f>
        <v/>
      </c>
      <c r="L293" s="99"/>
      <c r="M293" s="99"/>
      <c r="N293" s="100" t="str">
        <f t="shared" si="12"/>
        <v/>
      </c>
      <c r="O293" s="101"/>
    </row>
    <row r="294" spans="2:15" x14ac:dyDescent="0.25">
      <c r="B294" s="9" t="str">
        <f t="shared" si="13"/>
        <v/>
      </c>
      <c r="C294" s="96">
        <f t="shared" si="14"/>
        <v>288</v>
      </c>
      <c r="D294" s="97"/>
      <c r="F294" s="98" t="str">
        <f>IF($E294="","",IFERROR(VLOOKUP($E294,tbFuncionarios[[Matrícula]:[Status]],2,FALSE),""))</f>
        <v/>
      </c>
      <c r="G294" s="102" t="str">
        <f>IF($E294="","",IFERROR(VLOOKUP($E294,tbFuncionarios[[Matrícula]:[Status]],4,FALSE),""))</f>
        <v/>
      </c>
      <c r="H294" s="102" t="str">
        <f>IF($E294="","",IFERROR(VLOOKUP($E294,tbFuncionarios[[Matrícula]:[Status]],5,FALSE),""))</f>
        <v/>
      </c>
      <c r="I294" s="102" t="str">
        <f>IF($E294="","",IFERROR(VLOOKUP($E294,tbFuncionarios[[Matrícula]:[Status]],6,FALSE),""))</f>
        <v/>
      </c>
      <c r="J294" s="98" t="str">
        <f>IF($E294="","",IFERROR(INDEX(tbFuncionarios[],MATCH($E294,tbFuncionarios[Matrícula],0),2),""))</f>
        <v/>
      </c>
      <c r="K294" s="102" t="str">
        <f>IF($E294="","",IFERROR(VLOOKUP($E294,tbFuncionarios[[Matrícula]:[Status]],7,FALSE),""))</f>
        <v/>
      </c>
      <c r="L294" s="99"/>
      <c r="M294" s="99"/>
      <c r="N294" s="100" t="str">
        <f t="shared" si="12"/>
        <v/>
      </c>
      <c r="O294" s="101"/>
    </row>
    <row r="295" spans="2:15" x14ac:dyDescent="0.25">
      <c r="B295" s="9" t="str">
        <f t="shared" si="13"/>
        <v/>
      </c>
      <c r="C295" s="96">
        <f t="shared" si="14"/>
        <v>289</v>
      </c>
      <c r="D295" s="97"/>
      <c r="F295" s="98" t="str">
        <f>IF($E295="","",IFERROR(VLOOKUP($E295,tbFuncionarios[[Matrícula]:[Status]],2,FALSE),""))</f>
        <v/>
      </c>
      <c r="G295" s="102" t="str">
        <f>IF($E295="","",IFERROR(VLOOKUP($E295,tbFuncionarios[[Matrícula]:[Status]],4,FALSE),""))</f>
        <v/>
      </c>
      <c r="H295" s="102" t="str">
        <f>IF($E295="","",IFERROR(VLOOKUP($E295,tbFuncionarios[[Matrícula]:[Status]],5,FALSE),""))</f>
        <v/>
      </c>
      <c r="I295" s="102" t="str">
        <f>IF($E295="","",IFERROR(VLOOKUP($E295,tbFuncionarios[[Matrícula]:[Status]],6,FALSE),""))</f>
        <v/>
      </c>
      <c r="J295" s="98" t="str">
        <f>IF($E295="","",IFERROR(INDEX(tbFuncionarios[],MATCH($E295,tbFuncionarios[Matrícula],0),2),""))</f>
        <v/>
      </c>
      <c r="K295" s="102" t="str">
        <f>IF($E295="","",IFERROR(VLOOKUP($E295,tbFuncionarios[[Matrícula]:[Status]],7,FALSE),""))</f>
        <v/>
      </c>
      <c r="L295" s="99"/>
      <c r="M295" s="99"/>
      <c r="N295" s="100" t="str">
        <f t="shared" si="12"/>
        <v/>
      </c>
      <c r="O295" s="101"/>
    </row>
    <row r="296" spans="2:15" x14ac:dyDescent="0.25">
      <c r="B296" s="9" t="str">
        <f t="shared" si="13"/>
        <v/>
      </c>
      <c r="C296" s="96">
        <f t="shared" si="14"/>
        <v>290</v>
      </c>
      <c r="D296" s="97"/>
      <c r="F296" s="98" t="str">
        <f>IF($E296="","",IFERROR(VLOOKUP($E296,tbFuncionarios[[Matrícula]:[Status]],2,FALSE),""))</f>
        <v/>
      </c>
      <c r="G296" s="102" t="str">
        <f>IF($E296="","",IFERROR(VLOOKUP($E296,tbFuncionarios[[Matrícula]:[Status]],4,FALSE),""))</f>
        <v/>
      </c>
      <c r="H296" s="102" t="str">
        <f>IF($E296="","",IFERROR(VLOOKUP($E296,tbFuncionarios[[Matrícula]:[Status]],5,FALSE),""))</f>
        <v/>
      </c>
      <c r="I296" s="102" t="str">
        <f>IF($E296="","",IFERROR(VLOOKUP($E296,tbFuncionarios[[Matrícula]:[Status]],6,FALSE),""))</f>
        <v/>
      </c>
      <c r="J296" s="98" t="str">
        <f>IF($E296="","",IFERROR(INDEX(tbFuncionarios[],MATCH($E296,tbFuncionarios[Matrícula],0),2),""))</f>
        <v/>
      </c>
      <c r="K296" s="102" t="str">
        <f>IF($E296="","",IFERROR(VLOOKUP($E296,tbFuncionarios[[Matrícula]:[Status]],7,FALSE),""))</f>
        <v/>
      </c>
      <c r="L296" s="99"/>
      <c r="M296" s="99"/>
      <c r="N296" s="100" t="str">
        <f t="shared" si="12"/>
        <v/>
      </c>
      <c r="O296" s="101"/>
    </row>
    <row r="297" spans="2:15" x14ac:dyDescent="0.25">
      <c r="B297" s="9" t="str">
        <f t="shared" si="13"/>
        <v/>
      </c>
      <c r="C297" s="96">
        <f t="shared" si="14"/>
        <v>291</v>
      </c>
      <c r="D297" s="97"/>
      <c r="F297" s="98" t="str">
        <f>IF($E297="","",IFERROR(VLOOKUP($E297,tbFuncionarios[[Matrícula]:[Status]],2,FALSE),""))</f>
        <v/>
      </c>
      <c r="G297" s="102" t="str">
        <f>IF($E297="","",IFERROR(VLOOKUP($E297,tbFuncionarios[[Matrícula]:[Status]],4,FALSE),""))</f>
        <v/>
      </c>
      <c r="H297" s="102" t="str">
        <f>IF($E297="","",IFERROR(VLOOKUP($E297,tbFuncionarios[[Matrícula]:[Status]],5,FALSE),""))</f>
        <v/>
      </c>
      <c r="I297" s="102" t="str">
        <f>IF($E297="","",IFERROR(VLOOKUP($E297,tbFuncionarios[[Matrícula]:[Status]],6,FALSE),""))</f>
        <v/>
      </c>
      <c r="J297" s="98" t="str">
        <f>IF($E297="","",IFERROR(INDEX(tbFuncionarios[],MATCH($E297,tbFuncionarios[Matrícula],0),2),""))</f>
        <v/>
      </c>
      <c r="K297" s="102" t="str">
        <f>IF($E297="","",IFERROR(VLOOKUP($E297,tbFuncionarios[[Matrícula]:[Status]],7,FALSE),""))</f>
        <v/>
      </c>
      <c r="L297" s="99"/>
      <c r="M297" s="99"/>
      <c r="N297" s="100" t="str">
        <f t="shared" si="12"/>
        <v/>
      </c>
      <c r="O297" s="101"/>
    </row>
    <row r="298" spans="2:15" x14ac:dyDescent="0.25">
      <c r="B298" s="9" t="str">
        <f t="shared" si="13"/>
        <v/>
      </c>
      <c r="C298" s="96">
        <f t="shared" si="14"/>
        <v>292</v>
      </c>
      <c r="D298" s="97"/>
      <c r="F298" s="98" t="str">
        <f>IF($E298="","",IFERROR(VLOOKUP($E298,tbFuncionarios[[Matrícula]:[Status]],2,FALSE),""))</f>
        <v/>
      </c>
      <c r="G298" s="102" t="str">
        <f>IF($E298="","",IFERROR(VLOOKUP($E298,tbFuncionarios[[Matrícula]:[Status]],4,FALSE),""))</f>
        <v/>
      </c>
      <c r="H298" s="102" t="str">
        <f>IF($E298="","",IFERROR(VLOOKUP($E298,tbFuncionarios[[Matrícula]:[Status]],5,FALSE),""))</f>
        <v/>
      </c>
      <c r="I298" s="102" t="str">
        <f>IF($E298="","",IFERROR(VLOOKUP($E298,tbFuncionarios[[Matrícula]:[Status]],6,FALSE),""))</f>
        <v/>
      </c>
      <c r="J298" s="98" t="str">
        <f>IF($E298="","",IFERROR(INDEX(tbFuncionarios[],MATCH($E298,tbFuncionarios[Matrícula],0),2),""))</f>
        <v/>
      </c>
      <c r="K298" s="102" t="str">
        <f>IF($E298="","",IFERROR(VLOOKUP($E298,tbFuncionarios[[Matrícula]:[Status]],7,FALSE),""))</f>
        <v/>
      </c>
      <c r="L298" s="99"/>
      <c r="M298" s="99"/>
      <c r="N298" s="100" t="str">
        <f t="shared" si="12"/>
        <v/>
      </c>
      <c r="O298" s="101"/>
    </row>
    <row r="299" spans="2:15" x14ac:dyDescent="0.25">
      <c r="B299" s="9" t="str">
        <f t="shared" si="13"/>
        <v/>
      </c>
      <c r="C299" s="96">
        <f t="shared" si="14"/>
        <v>293</v>
      </c>
      <c r="D299" s="97"/>
      <c r="F299" s="98" t="str">
        <f>IF($E299="","",IFERROR(VLOOKUP($E299,tbFuncionarios[[Matrícula]:[Status]],2,FALSE),""))</f>
        <v/>
      </c>
      <c r="G299" s="102" t="str">
        <f>IF($E299="","",IFERROR(VLOOKUP($E299,tbFuncionarios[[Matrícula]:[Status]],4,FALSE),""))</f>
        <v/>
      </c>
      <c r="H299" s="102" t="str">
        <f>IF($E299="","",IFERROR(VLOOKUP($E299,tbFuncionarios[[Matrícula]:[Status]],5,FALSE),""))</f>
        <v/>
      </c>
      <c r="I299" s="102" t="str">
        <f>IF($E299="","",IFERROR(VLOOKUP($E299,tbFuncionarios[[Matrícula]:[Status]],6,FALSE),""))</f>
        <v/>
      </c>
      <c r="J299" s="98" t="str">
        <f>IF($E299="","",IFERROR(INDEX(tbFuncionarios[],MATCH($E299,tbFuncionarios[Matrícula],0),2),""))</f>
        <v/>
      </c>
      <c r="K299" s="102" t="str">
        <f>IF($E299="","",IFERROR(VLOOKUP($E299,tbFuncionarios[[Matrícula]:[Status]],7,FALSE),""))</f>
        <v/>
      </c>
      <c r="L299" s="99"/>
      <c r="M299" s="99"/>
      <c r="N299" s="100" t="str">
        <f t="shared" si="12"/>
        <v/>
      </c>
      <c r="O299" s="101"/>
    </row>
    <row r="300" spans="2:15" x14ac:dyDescent="0.25">
      <c r="B300" s="9" t="str">
        <f t="shared" si="13"/>
        <v/>
      </c>
      <c r="C300" s="96">
        <f t="shared" si="14"/>
        <v>294</v>
      </c>
      <c r="D300" s="97"/>
      <c r="F300" s="98" t="str">
        <f>IF($E300="","",IFERROR(VLOOKUP($E300,tbFuncionarios[[Matrícula]:[Status]],2,FALSE),""))</f>
        <v/>
      </c>
      <c r="G300" s="102" t="str">
        <f>IF($E300="","",IFERROR(VLOOKUP($E300,tbFuncionarios[[Matrícula]:[Status]],4,FALSE),""))</f>
        <v/>
      </c>
      <c r="H300" s="102" t="str">
        <f>IF($E300="","",IFERROR(VLOOKUP($E300,tbFuncionarios[[Matrícula]:[Status]],5,FALSE),""))</f>
        <v/>
      </c>
      <c r="I300" s="102" t="str">
        <f>IF($E300="","",IFERROR(VLOOKUP($E300,tbFuncionarios[[Matrícula]:[Status]],6,FALSE),""))</f>
        <v/>
      </c>
      <c r="J300" s="98" t="str">
        <f>IF($E300="","",IFERROR(INDEX(tbFuncionarios[],MATCH($E300,tbFuncionarios[Matrícula],0),2),""))</f>
        <v/>
      </c>
      <c r="K300" s="102" t="str">
        <f>IF($E300="","",IFERROR(VLOOKUP($E300,tbFuncionarios[[Matrícula]:[Status]],7,FALSE),""))</f>
        <v/>
      </c>
      <c r="L300" s="99"/>
      <c r="M300" s="99"/>
      <c r="N300" s="100" t="str">
        <f t="shared" si="12"/>
        <v/>
      </c>
      <c r="O300" s="101"/>
    </row>
    <row r="301" spans="2:15" x14ac:dyDescent="0.25">
      <c r="B301" s="9" t="str">
        <f t="shared" si="13"/>
        <v/>
      </c>
      <c r="C301" s="96">
        <f t="shared" si="14"/>
        <v>295</v>
      </c>
      <c r="D301" s="97"/>
      <c r="F301" s="98" t="str">
        <f>IF($E301="","",IFERROR(VLOOKUP($E301,tbFuncionarios[[Matrícula]:[Status]],2,FALSE),""))</f>
        <v/>
      </c>
      <c r="G301" s="102" t="str">
        <f>IF($E301="","",IFERROR(VLOOKUP($E301,tbFuncionarios[[Matrícula]:[Status]],4,FALSE),""))</f>
        <v/>
      </c>
      <c r="H301" s="102" t="str">
        <f>IF($E301="","",IFERROR(VLOOKUP($E301,tbFuncionarios[[Matrícula]:[Status]],5,FALSE),""))</f>
        <v/>
      </c>
      <c r="I301" s="102" t="str">
        <f>IF($E301="","",IFERROR(VLOOKUP($E301,tbFuncionarios[[Matrícula]:[Status]],6,FALSE),""))</f>
        <v/>
      </c>
      <c r="J301" s="98" t="str">
        <f>IF($E301="","",IFERROR(INDEX(tbFuncionarios[],MATCH($E301,tbFuncionarios[Matrícula],0),2),""))</f>
        <v/>
      </c>
      <c r="K301" s="102" t="str">
        <f>IF($E301="","",IFERROR(VLOOKUP($E301,tbFuncionarios[[Matrícula]:[Status]],7,FALSE),""))</f>
        <v/>
      </c>
      <c r="L301" s="99"/>
      <c r="M301" s="99"/>
      <c r="N301" s="100" t="str">
        <f t="shared" si="12"/>
        <v/>
      </c>
      <c r="O301" s="101"/>
    </row>
    <row r="302" spans="2:15" x14ac:dyDescent="0.25">
      <c r="B302" s="9" t="str">
        <f t="shared" si="13"/>
        <v/>
      </c>
      <c r="C302" s="96">
        <f t="shared" si="14"/>
        <v>296</v>
      </c>
      <c r="D302" s="97"/>
      <c r="F302" s="98" t="str">
        <f>IF($E302="","",IFERROR(VLOOKUP($E302,tbFuncionarios[[Matrícula]:[Status]],2,FALSE),""))</f>
        <v/>
      </c>
      <c r="G302" s="102" t="str">
        <f>IF($E302="","",IFERROR(VLOOKUP($E302,tbFuncionarios[[Matrícula]:[Status]],4,FALSE),""))</f>
        <v/>
      </c>
      <c r="H302" s="102" t="str">
        <f>IF($E302="","",IFERROR(VLOOKUP($E302,tbFuncionarios[[Matrícula]:[Status]],5,FALSE),""))</f>
        <v/>
      </c>
      <c r="I302" s="102" t="str">
        <f>IF($E302="","",IFERROR(VLOOKUP($E302,tbFuncionarios[[Matrícula]:[Status]],6,FALSE),""))</f>
        <v/>
      </c>
      <c r="J302" s="98" t="str">
        <f>IF($E302="","",IFERROR(INDEX(tbFuncionarios[],MATCH($E302,tbFuncionarios[Matrícula],0),2),""))</f>
        <v/>
      </c>
      <c r="K302" s="102" t="str">
        <f>IF($E302="","",IFERROR(VLOOKUP($E302,tbFuncionarios[[Matrícula]:[Status]],7,FALSE),""))</f>
        <v/>
      </c>
      <c r="L302" s="99"/>
      <c r="M302" s="99"/>
      <c r="N302" s="100" t="str">
        <f t="shared" si="12"/>
        <v/>
      </c>
      <c r="O302" s="101"/>
    </row>
    <row r="303" spans="2:15" x14ac:dyDescent="0.25">
      <c r="B303" s="9" t="str">
        <f t="shared" si="13"/>
        <v/>
      </c>
      <c r="C303" s="96">
        <f t="shared" si="14"/>
        <v>297</v>
      </c>
      <c r="D303" s="97"/>
      <c r="F303" s="98" t="str">
        <f>IF($E303="","",IFERROR(VLOOKUP($E303,tbFuncionarios[[Matrícula]:[Status]],2,FALSE),""))</f>
        <v/>
      </c>
      <c r="G303" s="102" t="str">
        <f>IF($E303="","",IFERROR(VLOOKUP($E303,tbFuncionarios[[Matrícula]:[Status]],4,FALSE),""))</f>
        <v/>
      </c>
      <c r="H303" s="102" t="str">
        <f>IF($E303="","",IFERROR(VLOOKUP($E303,tbFuncionarios[[Matrícula]:[Status]],5,FALSE),""))</f>
        <v/>
      </c>
      <c r="I303" s="102" t="str">
        <f>IF($E303="","",IFERROR(VLOOKUP($E303,tbFuncionarios[[Matrícula]:[Status]],6,FALSE),""))</f>
        <v/>
      </c>
      <c r="J303" s="98" t="str">
        <f>IF($E303="","",IFERROR(INDEX(tbFuncionarios[],MATCH($E303,tbFuncionarios[Matrícula],0),2),""))</f>
        <v/>
      </c>
      <c r="K303" s="102" t="str">
        <f>IF($E303="","",IFERROR(VLOOKUP($E303,tbFuncionarios[[Matrícula]:[Status]],7,FALSE),""))</f>
        <v/>
      </c>
      <c r="L303" s="99"/>
      <c r="M303" s="99"/>
      <c r="N303" s="100" t="str">
        <f t="shared" si="12"/>
        <v/>
      </c>
      <c r="O303" s="101"/>
    </row>
    <row r="304" spans="2:15" x14ac:dyDescent="0.25">
      <c r="B304" s="9" t="str">
        <f t="shared" si="13"/>
        <v/>
      </c>
      <c r="C304" s="96">
        <f t="shared" si="14"/>
        <v>298</v>
      </c>
      <c r="D304" s="97"/>
      <c r="F304" s="98" t="str">
        <f>IF($E304="","",IFERROR(VLOOKUP($E304,tbFuncionarios[[Matrícula]:[Status]],2,FALSE),""))</f>
        <v/>
      </c>
      <c r="G304" s="102" t="str">
        <f>IF($E304="","",IFERROR(VLOOKUP($E304,tbFuncionarios[[Matrícula]:[Status]],4,FALSE),""))</f>
        <v/>
      </c>
      <c r="H304" s="102" t="str">
        <f>IF($E304="","",IFERROR(VLOOKUP($E304,tbFuncionarios[[Matrícula]:[Status]],5,FALSE),""))</f>
        <v/>
      </c>
      <c r="I304" s="102" t="str">
        <f>IF($E304="","",IFERROR(VLOOKUP($E304,tbFuncionarios[[Matrícula]:[Status]],6,FALSE),""))</f>
        <v/>
      </c>
      <c r="J304" s="98" t="str">
        <f>IF($E304="","",IFERROR(INDEX(tbFuncionarios[],MATCH($E304,tbFuncionarios[Matrícula],0),2),""))</f>
        <v/>
      </c>
      <c r="K304" s="102" t="str">
        <f>IF($E304="","",IFERROR(VLOOKUP($E304,tbFuncionarios[[Matrícula]:[Status]],7,FALSE),""))</f>
        <v/>
      </c>
      <c r="L304" s="99"/>
      <c r="M304" s="99"/>
      <c r="N304" s="100" t="str">
        <f t="shared" si="12"/>
        <v/>
      </c>
      <c r="O304" s="101"/>
    </row>
    <row r="305" spans="2:15" x14ac:dyDescent="0.25">
      <c r="B305" s="9" t="str">
        <f t="shared" si="13"/>
        <v/>
      </c>
      <c r="C305" s="96">
        <f t="shared" si="14"/>
        <v>299</v>
      </c>
      <c r="D305" s="97"/>
      <c r="F305" s="98" t="str">
        <f>IF($E305="","",IFERROR(VLOOKUP($E305,tbFuncionarios[[Matrícula]:[Status]],2,FALSE),""))</f>
        <v/>
      </c>
      <c r="G305" s="102" t="str">
        <f>IF($E305="","",IFERROR(VLOOKUP($E305,tbFuncionarios[[Matrícula]:[Status]],4,FALSE),""))</f>
        <v/>
      </c>
      <c r="H305" s="102" t="str">
        <f>IF($E305="","",IFERROR(VLOOKUP($E305,tbFuncionarios[[Matrícula]:[Status]],5,FALSE),""))</f>
        <v/>
      </c>
      <c r="I305" s="102" t="str">
        <f>IF($E305="","",IFERROR(VLOOKUP($E305,tbFuncionarios[[Matrícula]:[Status]],6,FALSE),""))</f>
        <v/>
      </c>
      <c r="J305" s="98" t="str">
        <f>IF($E305="","",IFERROR(INDEX(tbFuncionarios[],MATCH($E305,tbFuncionarios[Matrícula],0),2),""))</f>
        <v/>
      </c>
      <c r="K305" s="102" t="str">
        <f>IF($E305="","",IFERROR(VLOOKUP($E305,tbFuncionarios[[Matrícula]:[Status]],7,FALSE),""))</f>
        <v/>
      </c>
      <c r="L305" s="99"/>
      <c r="M305" s="99"/>
      <c r="N305" s="100" t="str">
        <f t="shared" si="12"/>
        <v/>
      </c>
      <c r="O305" s="101"/>
    </row>
    <row r="306" spans="2:15" x14ac:dyDescent="0.25">
      <c r="B306" s="9" t="str">
        <f t="shared" si="13"/>
        <v/>
      </c>
      <c r="C306" s="96">
        <f t="shared" si="14"/>
        <v>300</v>
      </c>
      <c r="D306" s="97"/>
      <c r="F306" s="98" t="str">
        <f>IF($E306="","",IFERROR(VLOOKUP($E306,tbFuncionarios[[Matrícula]:[Status]],2,FALSE),""))</f>
        <v/>
      </c>
      <c r="G306" s="102" t="str">
        <f>IF($E306="","",IFERROR(VLOOKUP($E306,tbFuncionarios[[Matrícula]:[Status]],4,FALSE),""))</f>
        <v/>
      </c>
      <c r="H306" s="102" t="str">
        <f>IF($E306="","",IFERROR(VLOOKUP($E306,tbFuncionarios[[Matrícula]:[Status]],5,FALSE),""))</f>
        <v/>
      </c>
      <c r="I306" s="102" t="str">
        <f>IF($E306="","",IFERROR(VLOOKUP($E306,tbFuncionarios[[Matrícula]:[Status]],6,FALSE),""))</f>
        <v/>
      </c>
      <c r="J306" s="98" t="str">
        <f>IF($E306="","",IFERROR(INDEX(tbFuncionarios[],MATCH($E306,tbFuncionarios[Matrícula],0),2),""))</f>
        <v/>
      </c>
      <c r="K306" s="102" t="str">
        <f>IF($E306="","",IFERROR(VLOOKUP($E306,tbFuncionarios[[Matrícula]:[Status]],7,FALSE),""))</f>
        <v/>
      </c>
      <c r="L306" s="99"/>
      <c r="M306" s="99"/>
      <c r="N306" s="100" t="str">
        <f t="shared" si="12"/>
        <v/>
      </c>
      <c r="O306" s="101"/>
    </row>
    <row r="307" spans="2:15" x14ac:dyDescent="0.25">
      <c r="B307" s="9" t="str">
        <f t="shared" si="13"/>
        <v/>
      </c>
      <c r="C307" s="96">
        <f t="shared" si="14"/>
        <v>301</v>
      </c>
      <c r="D307" s="97"/>
      <c r="F307" s="98" t="str">
        <f>IF($E307="","",IFERROR(VLOOKUP($E307,tbFuncionarios[[Matrícula]:[Status]],2,FALSE),""))</f>
        <v/>
      </c>
      <c r="G307" s="102" t="str">
        <f>IF($E307="","",IFERROR(VLOOKUP($E307,tbFuncionarios[[Matrícula]:[Status]],4,FALSE),""))</f>
        <v/>
      </c>
      <c r="H307" s="102" t="str">
        <f>IF($E307="","",IFERROR(VLOOKUP($E307,tbFuncionarios[[Matrícula]:[Status]],5,FALSE),""))</f>
        <v/>
      </c>
      <c r="I307" s="102" t="str">
        <f>IF($E307="","",IFERROR(VLOOKUP($E307,tbFuncionarios[[Matrícula]:[Status]],6,FALSE),""))</f>
        <v/>
      </c>
      <c r="J307" s="98" t="str">
        <f>IF($E307="","",IFERROR(INDEX(tbFuncionarios[],MATCH($E307,tbFuncionarios[Matrícula],0),2),""))</f>
        <v/>
      </c>
      <c r="K307" s="102" t="str">
        <f>IF($E307="","",IFERROR(VLOOKUP($E307,tbFuncionarios[[Matrícula]:[Status]],7,FALSE),""))</f>
        <v/>
      </c>
      <c r="L307" s="99"/>
      <c r="M307" s="99"/>
      <c r="N307" s="100" t="str">
        <f t="shared" si="12"/>
        <v/>
      </c>
      <c r="O307" s="101"/>
    </row>
    <row r="308" spans="2:15" x14ac:dyDescent="0.25">
      <c r="B308" s="9" t="str">
        <f t="shared" si="13"/>
        <v/>
      </c>
      <c r="C308" s="96">
        <f t="shared" si="14"/>
        <v>302</v>
      </c>
      <c r="D308" s="97"/>
      <c r="F308" s="98" t="str">
        <f>IF($E308="","",IFERROR(VLOOKUP($E308,tbFuncionarios[[Matrícula]:[Status]],2,FALSE),""))</f>
        <v/>
      </c>
      <c r="G308" s="102" t="str">
        <f>IF($E308="","",IFERROR(VLOOKUP($E308,tbFuncionarios[[Matrícula]:[Status]],4,FALSE),""))</f>
        <v/>
      </c>
      <c r="H308" s="102" t="str">
        <f>IF($E308="","",IFERROR(VLOOKUP($E308,tbFuncionarios[[Matrícula]:[Status]],5,FALSE),""))</f>
        <v/>
      </c>
      <c r="I308" s="102" t="str">
        <f>IF($E308="","",IFERROR(VLOOKUP($E308,tbFuncionarios[[Matrícula]:[Status]],6,FALSE),""))</f>
        <v/>
      </c>
      <c r="J308" s="98" t="str">
        <f>IF($E308="","",IFERROR(INDEX(tbFuncionarios[],MATCH($E308,tbFuncionarios[Matrícula],0),2),""))</f>
        <v/>
      </c>
      <c r="K308" s="102" t="str">
        <f>IF($E308="","",IFERROR(VLOOKUP($E308,tbFuncionarios[[Matrícula]:[Status]],7,FALSE),""))</f>
        <v/>
      </c>
      <c r="L308" s="99"/>
      <c r="M308" s="99"/>
      <c r="N308" s="100" t="str">
        <f t="shared" si="12"/>
        <v/>
      </c>
      <c r="O308" s="101"/>
    </row>
    <row r="309" spans="2:15" x14ac:dyDescent="0.25">
      <c r="B309" s="9" t="str">
        <f t="shared" si="13"/>
        <v/>
      </c>
      <c r="C309" s="96">
        <f t="shared" si="14"/>
        <v>303</v>
      </c>
      <c r="D309" s="97"/>
      <c r="F309" s="98" t="str">
        <f>IF($E309="","",IFERROR(VLOOKUP($E309,tbFuncionarios[[Matrícula]:[Status]],2,FALSE),""))</f>
        <v/>
      </c>
      <c r="G309" s="102" t="str">
        <f>IF($E309="","",IFERROR(VLOOKUP($E309,tbFuncionarios[[Matrícula]:[Status]],4,FALSE),""))</f>
        <v/>
      </c>
      <c r="H309" s="102" t="str">
        <f>IF($E309="","",IFERROR(VLOOKUP($E309,tbFuncionarios[[Matrícula]:[Status]],5,FALSE),""))</f>
        <v/>
      </c>
      <c r="I309" s="102" t="str">
        <f>IF($E309="","",IFERROR(VLOOKUP($E309,tbFuncionarios[[Matrícula]:[Status]],6,FALSE),""))</f>
        <v/>
      </c>
      <c r="J309" s="98" t="str">
        <f>IF($E309="","",IFERROR(INDEX(tbFuncionarios[],MATCH($E309,tbFuncionarios[Matrícula],0),2),""))</f>
        <v/>
      </c>
      <c r="K309" s="102" t="str">
        <f>IF($E309="","",IFERROR(VLOOKUP($E309,tbFuncionarios[[Matrícula]:[Status]],7,FALSE),""))</f>
        <v/>
      </c>
      <c r="L309" s="99"/>
      <c r="M309" s="99"/>
      <c r="N309" s="100" t="str">
        <f t="shared" si="12"/>
        <v/>
      </c>
      <c r="O309" s="101"/>
    </row>
    <row r="310" spans="2:15" x14ac:dyDescent="0.25">
      <c r="B310" s="9" t="str">
        <f t="shared" si="13"/>
        <v/>
      </c>
      <c r="C310" s="96">
        <f t="shared" si="14"/>
        <v>304</v>
      </c>
      <c r="D310" s="97"/>
      <c r="F310" s="98" t="str">
        <f>IF($E310="","",IFERROR(VLOOKUP($E310,tbFuncionarios[[Matrícula]:[Status]],2,FALSE),""))</f>
        <v/>
      </c>
      <c r="G310" s="102" t="str">
        <f>IF($E310="","",IFERROR(VLOOKUP($E310,tbFuncionarios[[Matrícula]:[Status]],4,FALSE),""))</f>
        <v/>
      </c>
      <c r="H310" s="102" t="str">
        <f>IF($E310="","",IFERROR(VLOOKUP($E310,tbFuncionarios[[Matrícula]:[Status]],5,FALSE),""))</f>
        <v/>
      </c>
      <c r="I310" s="102" t="str">
        <f>IF($E310="","",IFERROR(VLOOKUP($E310,tbFuncionarios[[Matrícula]:[Status]],6,FALSE),""))</f>
        <v/>
      </c>
      <c r="J310" s="98" t="str">
        <f>IF($E310="","",IFERROR(INDEX(tbFuncionarios[],MATCH($E310,tbFuncionarios[Matrícula],0),2),""))</f>
        <v/>
      </c>
      <c r="K310" s="102" t="str">
        <f>IF($E310="","",IFERROR(VLOOKUP($E310,tbFuncionarios[[Matrícula]:[Status]],7,FALSE),""))</f>
        <v/>
      </c>
      <c r="L310" s="99"/>
      <c r="M310" s="99"/>
      <c r="N310" s="100" t="str">
        <f t="shared" si="12"/>
        <v/>
      </c>
      <c r="O310" s="101"/>
    </row>
    <row r="311" spans="2:15" x14ac:dyDescent="0.25">
      <c r="B311" s="9" t="str">
        <f t="shared" si="13"/>
        <v/>
      </c>
      <c r="C311" s="96">
        <f t="shared" si="14"/>
        <v>305</v>
      </c>
      <c r="D311" s="97"/>
      <c r="F311" s="98" t="str">
        <f>IF($E311="","",IFERROR(VLOOKUP($E311,tbFuncionarios[[Matrícula]:[Status]],2,FALSE),""))</f>
        <v/>
      </c>
      <c r="G311" s="102" t="str">
        <f>IF($E311="","",IFERROR(VLOOKUP($E311,tbFuncionarios[[Matrícula]:[Status]],4,FALSE),""))</f>
        <v/>
      </c>
      <c r="H311" s="102" t="str">
        <f>IF($E311="","",IFERROR(VLOOKUP($E311,tbFuncionarios[[Matrícula]:[Status]],5,FALSE),""))</f>
        <v/>
      </c>
      <c r="I311" s="102" t="str">
        <f>IF($E311="","",IFERROR(VLOOKUP($E311,tbFuncionarios[[Matrícula]:[Status]],6,FALSE),""))</f>
        <v/>
      </c>
      <c r="J311" s="98" t="str">
        <f>IF($E311="","",IFERROR(INDEX(tbFuncionarios[],MATCH($E311,tbFuncionarios[Matrícula],0),2),""))</f>
        <v/>
      </c>
      <c r="K311" s="102" t="str">
        <f>IF($E311="","",IFERROR(VLOOKUP($E311,tbFuncionarios[[Matrícula]:[Status]],7,FALSE),""))</f>
        <v/>
      </c>
      <c r="L311" s="99"/>
      <c r="M311" s="99"/>
      <c r="N311" s="100" t="str">
        <f t="shared" si="12"/>
        <v/>
      </c>
      <c r="O311" s="101"/>
    </row>
    <row r="312" spans="2:15" x14ac:dyDescent="0.25">
      <c r="B312" s="9" t="str">
        <f t="shared" si="13"/>
        <v/>
      </c>
      <c r="C312" s="96">
        <f t="shared" si="14"/>
        <v>306</v>
      </c>
      <c r="D312" s="97"/>
      <c r="F312" s="98" t="str">
        <f>IF($E312="","",IFERROR(VLOOKUP($E312,tbFuncionarios[[Matrícula]:[Status]],2,FALSE),""))</f>
        <v/>
      </c>
      <c r="G312" s="102" t="str">
        <f>IF($E312="","",IFERROR(VLOOKUP($E312,tbFuncionarios[[Matrícula]:[Status]],4,FALSE),""))</f>
        <v/>
      </c>
      <c r="H312" s="102" t="str">
        <f>IF($E312="","",IFERROR(VLOOKUP($E312,tbFuncionarios[[Matrícula]:[Status]],5,FALSE),""))</f>
        <v/>
      </c>
      <c r="I312" s="102" t="str">
        <f>IF($E312="","",IFERROR(VLOOKUP($E312,tbFuncionarios[[Matrícula]:[Status]],6,FALSE),""))</f>
        <v/>
      </c>
      <c r="J312" s="98" t="str">
        <f>IF($E312="","",IFERROR(INDEX(tbFuncionarios[],MATCH($E312,tbFuncionarios[Matrícula],0),2),""))</f>
        <v/>
      </c>
      <c r="K312" s="102" t="str">
        <f>IF($E312="","",IFERROR(VLOOKUP($E312,tbFuncionarios[[Matrícula]:[Status]],7,FALSE),""))</f>
        <v/>
      </c>
      <c r="L312" s="99"/>
      <c r="M312" s="99"/>
      <c r="N312" s="100" t="str">
        <f t="shared" si="12"/>
        <v/>
      </c>
      <c r="O312" s="101"/>
    </row>
    <row r="313" spans="2:15" x14ac:dyDescent="0.25">
      <c r="B313" s="9" t="str">
        <f t="shared" si="13"/>
        <v/>
      </c>
      <c r="C313" s="96">
        <f t="shared" si="14"/>
        <v>307</v>
      </c>
      <c r="D313" s="97"/>
      <c r="F313" s="98" t="str">
        <f>IF($E313="","",IFERROR(VLOOKUP($E313,tbFuncionarios[[Matrícula]:[Status]],2,FALSE),""))</f>
        <v/>
      </c>
      <c r="G313" s="102" t="str">
        <f>IF($E313="","",IFERROR(VLOOKUP($E313,tbFuncionarios[[Matrícula]:[Status]],4,FALSE),""))</f>
        <v/>
      </c>
      <c r="H313" s="102" t="str">
        <f>IF($E313="","",IFERROR(VLOOKUP($E313,tbFuncionarios[[Matrícula]:[Status]],5,FALSE),""))</f>
        <v/>
      </c>
      <c r="I313" s="102" t="str">
        <f>IF($E313="","",IFERROR(VLOOKUP($E313,tbFuncionarios[[Matrícula]:[Status]],6,FALSE),""))</f>
        <v/>
      </c>
      <c r="J313" s="98" t="str">
        <f>IF($E313="","",IFERROR(INDEX(tbFuncionarios[],MATCH($E313,tbFuncionarios[Matrícula],0),2),""))</f>
        <v/>
      </c>
      <c r="K313" s="102" t="str">
        <f>IF($E313="","",IFERROR(VLOOKUP($E313,tbFuncionarios[[Matrícula]:[Status]],7,FALSE),""))</f>
        <v/>
      </c>
      <c r="L313" s="99"/>
      <c r="M313" s="99"/>
      <c r="N313" s="100" t="str">
        <f t="shared" si="12"/>
        <v/>
      </c>
      <c r="O313" s="101"/>
    </row>
    <row r="314" spans="2:15" x14ac:dyDescent="0.25">
      <c r="B314" s="9" t="str">
        <f t="shared" si="13"/>
        <v/>
      </c>
      <c r="C314" s="96">
        <f t="shared" si="14"/>
        <v>308</v>
      </c>
      <c r="D314" s="97"/>
      <c r="F314" s="98" t="str">
        <f>IF($E314="","",IFERROR(VLOOKUP($E314,tbFuncionarios[[Matrícula]:[Status]],2,FALSE),""))</f>
        <v/>
      </c>
      <c r="G314" s="102" t="str">
        <f>IF($E314="","",IFERROR(VLOOKUP($E314,tbFuncionarios[[Matrícula]:[Status]],4,FALSE),""))</f>
        <v/>
      </c>
      <c r="H314" s="102" t="str">
        <f>IF($E314="","",IFERROR(VLOOKUP($E314,tbFuncionarios[[Matrícula]:[Status]],5,FALSE),""))</f>
        <v/>
      </c>
      <c r="I314" s="102" t="str">
        <f>IF($E314="","",IFERROR(VLOOKUP($E314,tbFuncionarios[[Matrícula]:[Status]],6,FALSE),""))</f>
        <v/>
      </c>
      <c r="J314" s="98" t="str">
        <f>IF($E314="","",IFERROR(INDEX(tbFuncionarios[],MATCH($E314,tbFuncionarios[Matrícula],0),2),""))</f>
        <v/>
      </c>
      <c r="K314" s="102" t="str">
        <f>IF($E314="","",IFERROR(VLOOKUP($E314,tbFuncionarios[[Matrícula]:[Status]],7,FALSE),""))</f>
        <v/>
      </c>
      <c r="L314" s="99"/>
      <c r="M314" s="99"/>
      <c r="N314" s="100" t="str">
        <f t="shared" si="12"/>
        <v/>
      </c>
      <c r="O314" s="101"/>
    </row>
    <row r="315" spans="2:15" x14ac:dyDescent="0.25">
      <c r="B315" s="9" t="str">
        <f t="shared" si="13"/>
        <v/>
      </c>
      <c r="C315" s="96">
        <f t="shared" si="14"/>
        <v>309</v>
      </c>
      <c r="D315" s="97"/>
      <c r="F315" s="98" t="str">
        <f>IF($E315="","",IFERROR(VLOOKUP($E315,tbFuncionarios[[Matrícula]:[Status]],2,FALSE),""))</f>
        <v/>
      </c>
      <c r="G315" s="102" t="str">
        <f>IF($E315="","",IFERROR(VLOOKUP($E315,tbFuncionarios[[Matrícula]:[Status]],4,FALSE),""))</f>
        <v/>
      </c>
      <c r="H315" s="102" t="str">
        <f>IF($E315="","",IFERROR(VLOOKUP($E315,tbFuncionarios[[Matrícula]:[Status]],5,FALSE),""))</f>
        <v/>
      </c>
      <c r="I315" s="102" t="str">
        <f>IF($E315="","",IFERROR(VLOOKUP($E315,tbFuncionarios[[Matrícula]:[Status]],6,FALSE),""))</f>
        <v/>
      </c>
      <c r="J315" s="98" t="str">
        <f>IF($E315="","",IFERROR(INDEX(tbFuncionarios[],MATCH($E315,tbFuncionarios[Matrícula],0),2),""))</f>
        <v/>
      </c>
      <c r="K315" s="102" t="str">
        <f>IF($E315="","",IFERROR(VLOOKUP($E315,tbFuncionarios[[Matrícula]:[Status]],7,FALSE),""))</f>
        <v/>
      </c>
      <c r="L315" s="99"/>
      <c r="M315" s="99"/>
      <c r="N315" s="100" t="str">
        <f t="shared" si="12"/>
        <v/>
      </c>
      <c r="O315" s="101"/>
    </row>
    <row r="316" spans="2:15" x14ac:dyDescent="0.25">
      <c r="B316" s="9" t="str">
        <f t="shared" si="13"/>
        <v/>
      </c>
      <c r="C316" s="96">
        <f t="shared" si="14"/>
        <v>310</v>
      </c>
      <c r="D316" s="97"/>
      <c r="F316" s="98" t="str">
        <f>IF($E316="","",IFERROR(VLOOKUP($E316,tbFuncionarios[[Matrícula]:[Status]],2,FALSE),""))</f>
        <v/>
      </c>
      <c r="G316" s="102" t="str">
        <f>IF($E316="","",IFERROR(VLOOKUP($E316,tbFuncionarios[[Matrícula]:[Status]],4,FALSE),""))</f>
        <v/>
      </c>
      <c r="H316" s="102" t="str">
        <f>IF($E316="","",IFERROR(VLOOKUP($E316,tbFuncionarios[[Matrícula]:[Status]],5,FALSE),""))</f>
        <v/>
      </c>
      <c r="I316" s="102" t="str">
        <f>IF($E316="","",IFERROR(VLOOKUP($E316,tbFuncionarios[[Matrícula]:[Status]],6,FALSE),""))</f>
        <v/>
      </c>
      <c r="J316" s="98" t="str">
        <f>IF($E316="","",IFERROR(INDEX(tbFuncionarios[],MATCH($E316,tbFuncionarios[Matrícula],0),2),""))</f>
        <v/>
      </c>
      <c r="K316" s="102" t="str">
        <f>IF($E316="","",IFERROR(VLOOKUP($E316,tbFuncionarios[[Matrícula]:[Status]],7,FALSE),""))</f>
        <v/>
      </c>
      <c r="L316" s="99"/>
      <c r="M316" s="99"/>
      <c r="N316" s="100" t="str">
        <f t="shared" si="12"/>
        <v/>
      </c>
      <c r="O316" s="101"/>
    </row>
    <row r="317" spans="2:15" x14ac:dyDescent="0.25">
      <c r="B317" s="9" t="str">
        <f t="shared" si="13"/>
        <v/>
      </c>
      <c r="C317" s="96">
        <f t="shared" si="14"/>
        <v>311</v>
      </c>
      <c r="D317" s="97"/>
      <c r="F317" s="98" t="str">
        <f>IF($E317="","",IFERROR(VLOOKUP($E317,tbFuncionarios[[Matrícula]:[Status]],2,FALSE),""))</f>
        <v/>
      </c>
      <c r="G317" s="102" t="str">
        <f>IF($E317="","",IFERROR(VLOOKUP($E317,tbFuncionarios[[Matrícula]:[Status]],4,FALSE),""))</f>
        <v/>
      </c>
      <c r="H317" s="102" t="str">
        <f>IF($E317="","",IFERROR(VLOOKUP($E317,tbFuncionarios[[Matrícula]:[Status]],5,FALSE),""))</f>
        <v/>
      </c>
      <c r="I317" s="102" t="str">
        <f>IF($E317="","",IFERROR(VLOOKUP($E317,tbFuncionarios[[Matrícula]:[Status]],6,FALSE),""))</f>
        <v/>
      </c>
      <c r="J317" s="98" t="str">
        <f>IF($E317="","",IFERROR(INDEX(tbFuncionarios[],MATCH($E317,tbFuncionarios[Matrícula],0),2),""))</f>
        <v/>
      </c>
      <c r="K317" s="102" t="str">
        <f>IF($E317="","",IFERROR(VLOOKUP($E317,tbFuncionarios[[Matrícula]:[Status]],7,FALSE),""))</f>
        <v/>
      </c>
      <c r="L317" s="99"/>
      <c r="M317" s="99"/>
      <c r="N317" s="100" t="str">
        <f t="shared" si="12"/>
        <v/>
      </c>
      <c r="O317" s="101"/>
    </row>
    <row r="318" spans="2:15" x14ac:dyDescent="0.25">
      <c r="B318" s="9" t="str">
        <f t="shared" si="13"/>
        <v/>
      </c>
      <c r="C318" s="96">
        <f t="shared" si="14"/>
        <v>312</v>
      </c>
      <c r="D318" s="97"/>
      <c r="F318" s="98" t="str">
        <f>IF($E318="","",IFERROR(VLOOKUP($E318,tbFuncionarios[[Matrícula]:[Status]],2,FALSE),""))</f>
        <v/>
      </c>
      <c r="G318" s="102" t="str">
        <f>IF($E318="","",IFERROR(VLOOKUP($E318,tbFuncionarios[[Matrícula]:[Status]],4,FALSE),""))</f>
        <v/>
      </c>
      <c r="H318" s="102" t="str">
        <f>IF($E318="","",IFERROR(VLOOKUP($E318,tbFuncionarios[[Matrícula]:[Status]],5,FALSE),""))</f>
        <v/>
      </c>
      <c r="I318" s="102" t="str">
        <f>IF($E318="","",IFERROR(VLOOKUP($E318,tbFuncionarios[[Matrícula]:[Status]],6,FALSE),""))</f>
        <v/>
      </c>
      <c r="J318" s="98" t="str">
        <f>IF($E318="","",IFERROR(INDEX(tbFuncionarios[],MATCH($E318,tbFuncionarios[Matrícula],0),2),""))</f>
        <v/>
      </c>
      <c r="K318" s="102" t="str">
        <f>IF($E318="","",IFERROR(VLOOKUP($E318,tbFuncionarios[[Matrícula]:[Status]],7,FALSE),""))</f>
        <v/>
      </c>
      <c r="L318" s="99"/>
      <c r="M318" s="99"/>
      <c r="N318" s="100" t="str">
        <f t="shared" si="12"/>
        <v/>
      </c>
      <c r="O318" s="101"/>
    </row>
    <row r="319" spans="2:15" x14ac:dyDescent="0.25">
      <c r="B319" s="9" t="str">
        <f t="shared" si="13"/>
        <v/>
      </c>
      <c r="C319" s="96">
        <f t="shared" si="14"/>
        <v>313</v>
      </c>
      <c r="D319" s="97"/>
      <c r="F319" s="98" t="str">
        <f>IF($E319="","",IFERROR(VLOOKUP($E319,tbFuncionarios[[Matrícula]:[Status]],2,FALSE),""))</f>
        <v/>
      </c>
      <c r="G319" s="102" t="str">
        <f>IF($E319="","",IFERROR(VLOOKUP($E319,tbFuncionarios[[Matrícula]:[Status]],4,FALSE),""))</f>
        <v/>
      </c>
      <c r="H319" s="102" t="str">
        <f>IF($E319="","",IFERROR(VLOOKUP($E319,tbFuncionarios[[Matrícula]:[Status]],5,FALSE),""))</f>
        <v/>
      </c>
      <c r="I319" s="102" t="str">
        <f>IF($E319="","",IFERROR(VLOOKUP($E319,tbFuncionarios[[Matrícula]:[Status]],6,FALSE),""))</f>
        <v/>
      </c>
      <c r="J319" s="98" t="str">
        <f>IF($E319="","",IFERROR(INDEX(tbFuncionarios[],MATCH($E319,tbFuncionarios[Matrícula],0),2),""))</f>
        <v/>
      </c>
      <c r="K319" s="102" t="str">
        <f>IF($E319="","",IFERROR(VLOOKUP($E319,tbFuncionarios[[Matrícula]:[Status]],7,FALSE),""))</f>
        <v/>
      </c>
      <c r="L319" s="99"/>
      <c r="M319" s="99"/>
      <c r="N319" s="100" t="str">
        <f t="shared" si="12"/>
        <v/>
      </c>
      <c r="O319" s="101"/>
    </row>
    <row r="320" spans="2:15" x14ac:dyDescent="0.25">
      <c r="B320" s="9" t="str">
        <f t="shared" si="13"/>
        <v/>
      </c>
      <c r="C320" s="96">
        <f t="shared" si="14"/>
        <v>314</v>
      </c>
      <c r="D320" s="97"/>
      <c r="F320" s="98" t="str">
        <f>IF($E320="","",IFERROR(VLOOKUP($E320,tbFuncionarios[[Matrícula]:[Status]],2,FALSE),""))</f>
        <v/>
      </c>
      <c r="G320" s="102" t="str">
        <f>IF($E320="","",IFERROR(VLOOKUP($E320,tbFuncionarios[[Matrícula]:[Status]],4,FALSE),""))</f>
        <v/>
      </c>
      <c r="H320" s="102" t="str">
        <f>IF($E320="","",IFERROR(VLOOKUP($E320,tbFuncionarios[[Matrícula]:[Status]],5,FALSE),""))</f>
        <v/>
      </c>
      <c r="I320" s="102" t="str">
        <f>IF($E320="","",IFERROR(VLOOKUP($E320,tbFuncionarios[[Matrícula]:[Status]],6,FALSE),""))</f>
        <v/>
      </c>
      <c r="J320" s="98" t="str">
        <f>IF($E320="","",IFERROR(INDEX(tbFuncionarios[],MATCH($E320,tbFuncionarios[Matrícula],0),2),""))</f>
        <v/>
      </c>
      <c r="K320" s="102" t="str">
        <f>IF($E320="","",IFERROR(VLOOKUP($E320,tbFuncionarios[[Matrícula]:[Status]],7,FALSE),""))</f>
        <v/>
      </c>
      <c r="L320" s="99"/>
      <c r="M320" s="99"/>
      <c r="N320" s="100" t="str">
        <f t="shared" si="12"/>
        <v/>
      </c>
      <c r="O320" s="101"/>
    </row>
    <row r="321" spans="2:15" x14ac:dyDescent="0.25">
      <c r="B321" s="9" t="str">
        <f t="shared" si="13"/>
        <v/>
      </c>
      <c r="C321" s="96">
        <f t="shared" si="14"/>
        <v>315</v>
      </c>
      <c r="D321" s="97"/>
      <c r="F321" s="98" t="str">
        <f>IF($E321="","",IFERROR(VLOOKUP($E321,tbFuncionarios[[Matrícula]:[Status]],2,FALSE),""))</f>
        <v/>
      </c>
      <c r="G321" s="102" t="str">
        <f>IF($E321="","",IFERROR(VLOOKUP($E321,tbFuncionarios[[Matrícula]:[Status]],4,FALSE),""))</f>
        <v/>
      </c>
      <c r="H321" s="102" t="str">
        <f>IF($E321="","",IFERROR(VLOOKUP($E321,tbFuncionarios[[Matrícula]:[Status]],5,FALSE),""))</f>
        <v/>
      </c>
      <c r="I321" s="102" t="str">
        <f>IF($E321="","",IFERROR(VLOOKUP($E321,tbFuncionarios[[Matrícula]:[Status]],6,FALSE),""))</f>
        <v/>
      </c>
      <c r="J321" s="98" t="str">
        <f>IF($E321="","",IFERROR(INDEX(tbFuncionarios[],MATCH($E321,tbFuncionarios[Matrícula],0),2),""))</f>
        <v/>
      </c>
      <c r="K321" s="102" t="str">
        <f>IF($E321="","",IFERROR(VLOOKUP($E321,tbFuncionarios[[Matrícula]:[Status]],7,FALSE),""))</f>
        <v/>
      </c>
      <c r="L321" s="99"/>
      <c r="M321" s="99"/>
      <c r="N321" s="100" t="str">
        <f t="shared" si="12"/>
        <v/>
      </c>
      <c r="O321" s="101"/>
    </row>
    <row r="322" spans="2:15" x14ac:dyDescent="0.25">
      <c r="B322" s="9" t="str">
        <f t="shared" si="13"/>
        <v/>
      </c>
      <c r="C322" s="96">
        <f t="shared" si="14"/>
        <v>316</v>
      </c>
      <c r="D322" s="97"/>
      <c r="F322" s="98" t="str">
        <f>IF($E322="","",IFERROR(VLOOKUP($E322,tbFuncionarios[[Matrícula]:[Status]],2,FALSE),""))</f>
        <v/>
      </c>
      <c r="G322" s="102" t="str">
        <f>IF($E322="","",IFERROR(VLOOKUP($E322,tbFuncionarios[[Matrícula]:[Status]],4,FALSE),""))</f>
        <v/>
      </c>
      <c r="H322" s="102" t="str">
        <f>IF($E322="","",IFERROR(VLOOKUP($E322,tbFuncionarios[[Matrícula]:[Status]],5,FALSE),""))</f>
        <v/>
      </c>
      <c r="I322" s="102" t="str">
        <f>IF($E322="","",IFERROR(VLOOKUP($E322,tbFuncionarios[[Matrícula]:[Status]],6,FALSE),""))</f>
        <v/>
      </c>
      <c r="J322" s="98" t="str">
        <f>IF($E322="","",IFERROR(INDEX(tbFuncionarios[],MATCH($E322,tbFuncionarios[Matrícula],0),2),""))</f>
        <v/>
      </c>
      <c r="K322" s="102" t="str">
        <f>IF($E322="","",IFERROR(VLOOKUP($E322,tbFuncionarios[[Matrícula]:[Status]],7,FALSE),""))</f>
        <v/>
      </c>
      <c r="L322" s="99"/>
      <c r="M322" s="99"/>
      <c r="N322" s="100" t="str">
        <f t="shared" si="12"/>
        <v/>
      </c>
      <c r="O322" s="101"/>
    </row>
    <row r="323" spans="2:15" x14ac:dyDescent="0.25">
      <c r="B323" s="9" t="str">
        <f t="shared" si="13"/>
        <v/>
      </c>
      <c r="C323" s="96">
        <f t="shared" si="14"/>
        <v>317</v>
      </c>
      <c r="D323" s="97"/>
      <c r="F323" s="98" t="str">
        <f>IF($E323="","",IFERROR(VLOOKUP($E323,tbFuncionarios[[Matrícula]:[Status]],2,FALSE),""))</f>
        <v/>
      </c>
      <c r="G323" s="102" t="str">
        <f>IF($E323="","",IFERROR(VLOOKUP($E323,tbFuncionarios[[Matrícula]:[Status]],4,FALSE),""))</f>
        <v/>
      </c>
      <c r="H323" s="102" t="str">
        <f>IF($E323="","",IFERROR(VLOOKUP($E323,tbFuncionarios[[Matrícula]:[Status]],5,FALSE),""))</f>
        <v/>
      </c>
      <c r="I323" s="102" t="str">
        <f>IF($E323="","",IFERROR(VLOOKUP($E323,tbFuncionarios[[Matrícula]:[Status]],6,FALSE),""))</f>
        <v/>
      </c>
      <c r="J323" s="98" t="str">
        <f>IF($E323="","",IFERROR(INDEX(tbFuncionarios[],MATCH($E323,tbFuncionarios[Matrícula],0),2),""))</f>
        <v/>
      </c>
      <c r="K323" s="102" t="str">
        <f>IF($E323="","",IFERROR(VLOOKUP($E323,tbFuncionarios[[Matrícula]:[Status]],7,FALSE),""))</f>
        <v/>
      </c>
      <c r="L323" s="99"/>
      <c r="M323" s="99"/>
      <c r="N323" s="100" t="str">
        <f t="shared" si="12"/>
        <v/>
      </c>
      <c r="O323" s="101"/>
    </row>
    <row r="324" spans="2:15" x14ac:dyDescent="0.25">
      <c r="B324" s="9" t="str">
        <f t="shared" si="13"/>
        <v/>
      </c>
      <c r="C324" s="96">
        <f t="shared" si="14"/>
        <v>318</v>
      </c>
      <c r="D324" s="97"/>
      <c r="F324" s="98" t="str">
        <f>IF($E324="","",IFERROR(VLOOKUP($E324,tbFuncionarios[[Matrícula]:[Status]],2,FALSE),""))</f>
        <v/>
      </c>
      <c r="G324" s="102" t="str">
        <f>IF($E324="","",IFERROR(VLOOKUP($E324,tbFuncionarios[[Matrícula]:[Status]],4,FALSE),""))</f>
        <v/>
      </c>
      <c r="H324" s="102" t="str">
        <f>IF($E324="","",IFERROR(VLOOKUP($E324,tbFuncionarios[[Matrícula]:[Status]],5,FALSE),""))</f>
        <v/>
      </c>
      <c r="I324" s="102" t="str">
        <f>IF($E324="","",IFERROR(VLOOKUP($E324,tbFuncionarios[[Matrícula]:[Status]],6,FALSE),""))</f>
        <v/>
      </c>
      <c r="J324" s="98" t="str">
        <f>IF($E324="","",IFERROR(INDEX(tbFuncionarios[],MATCH($E324,tbFuncionarios[Matrícula],0),2),""))</f>
        <v/>
      </c>
      <c r="K324" s="102" t="str">
        <f>IF($E324="","",IFERROR(VLOOKUP($E324,tbFuncionarios[[Matrícula]:[Status]],7,FALSE),""))</f>
        <v/>
      </c>
      <c r="L324" s="99"/>
      <c r="M324" s="99"/>
      <c r="N324" s="100" t="str">
        <f t="shared" si="12"/>
        <v/>
      </c>
      <c r="O324" s="101"/>
    </row>
    <row r="325" spans="2:15" x14ac:dyDescent="0.25">
      <c r="B325" s="9" t="str">
        <f t="shared" si="13"/>
        <v/>
      </c>
      <c r="C325" s="96">
        <f t="shared" si="14"/>
        <v>319</v>
      </c>
      <c r="D325" s="97"/>
      <c r="F325" s="98" t="str">
        <f>IF($E325="","",IFERROR(VLOOKUP($E325,tbFuncionarios[[Matrícula]:[Status]],2,FALSE),""))</f>
        <v/>
      </c>
      <c r="G325" s="102" t="str">
        <f>IF($E325="","",IFERROR(VLOOKUP($E325,tbFuncionarios[[Matrícula]:[Status]],4,FALSE),""))</f>
        <v/>
      </c>
      <c r="H325" s="102" t="str">
        <f>IF($E325="","",IFERROR(VLOOKUP($E325,tbFuncionarios[[Matrícula]:[Status]],5,FALSE),""))</f>
        <v/>
      </c>
      <c r="I325" s="102" t="str">
        <f>IF($E325="","",IFERROR(VLOOKUP($E325,tbFuncionarios[[Matrícula]:[Status]],6,FALSE),""))</f>
        <v/>
      </c>
      <c r="J325" s="98" t="str">
        <f>IF($E325="","",IFERROR(INDEX(tbFuncionarios[],MATCH($E325,tbFuncionarios[Matrícula],0),2),""))</f>
        <v/>
      </c>
      <c r="K325" s="102" t="str">
        <f>IF($E325="","",IFERROR(VLOOKUP($E325,tbFuncionarios[[Matrícula]:[Status]],7,FALSE),""))</f>
        <v/>
      </c>
      <c r="L325" s="99"/>
      <c r="M325" s="99"/>
      <c r="N325" s="100" t="str">
        <f t="shared" si="12"/>
        <v/>
      </c>
      <c r="O325" s="101"/>
    </row>
    <row r="326" spans="2:15" x14ac:dyDescent="0.25">
      <c r="B326" s="9" t="str">
        <f t="shared" si="13"/>
        <v/>
      </c>
      <c r="C326" s="96">
        <f t="shared" si="14"/>
        <v>320</v>
      </c>
      <c r="D326" s="97"/>
      <c r="F326" s="98" t="str">
        <f>IF($E326="","",IFERROR(VLOOKUP($E326,tbFuncionarios[[Matrícula]:[Status]],2,FALSE),""))</f>
        <v/>
      </c>
      <c r="G326" s="102" t="str">
        <f>IF($E326="","",IFERROR(VLOOKUP($E326,tbFuncionarios[[Matrícula]:[Status]],4,FALSE),""))</f>
        <v/>
      </c>
      <c r="H326" s="102" t="str">
        <f>IF($E326="","",IFERROR(VLOOKUP($E326,tbFuncionarios[[Matrícula]:[Status]],5,FALSE),""))</f>
        <v/>
      </c>
      <c r="I326" s="102" t="str">
        <f>IF($E326="","",IFERROR(VLOOKUP($E326,tbFuncionarios[[Matrícula]:[Status]],6,FALSE),""))</f>
        <v/>
      </c>
      <c r="J326" s="98" t="str">
        <f>IF($E326="","",IFERROR(INDEX(tbFuncionarios[],MATCH($E326,tbFuncionarios[Matrícula],0),2),""))</f>
        <v/>
      </c>
      <c r="K326" s="102" t="str">
        <f>IF($E326="","",IFERROR(VLOOKUP($E326,tbFuncionarios[[Matrícula]:[Status]],7,FALSE),""))</f>
        <v/>
      </c>
      <c r="L326" s="99"/>
      <c r="M326" s="99"/>
      <c r="N326" s="100" t="str">
        <f t="shared" si="12"/>
        <v/>
      </c>
      <c r="O326" s="101"/>
    </row>
    <row r="327" spans="2:15" x14ac:dyDescent="0.25">
      <c r="B327" s="9" t="str">
        <f t="shared" si="13"/>
        <v/>
      </c>
      <c r="C327" s="96">
        <f t="shared" si="14"/>
        <v>321</v>
      </c>
      <c r="D327" s="97"/>
      <c r="F327" s="98" t="str">
        <f>IF($E327="","",IFERROR(VLOOKUP($E327,tbFuncionarios[[Matrícula]:[Status]],2,FALSE),""))</f>
        <v/>
      </c>
      <c r="G327" s="102" t="str">
        <f>IF($E327="","",IFERROR(VLOOKUP($E327,tbFuncionarios[[Matrícula]:[Status]],4,FALSE),""))</f>
        <v/>
      </c>
      <c r="H327" s="102" t="str">
        <f>IF($E327="","",IFERROR(VLOOKUP($E327,tbFuncionarios[[Matrícula]:[Status]],5,FALSE),""))</f>
        <v/>
      </c>
      <c r="I327" s="102" t="str">
        <f>IF($E327="","",IFERROR(VLOOKUP($E327,tbFuncionarios[[Matrícula]:[Status]],6,FALSE),""))</f>
        <v/>
      </c>
      <c r="J327" s="98" t="str">
        <f>IF($E327="","",IFERROR(INDEX(tbFuncionarios[],MATCH($E327,tbFuncionarios[Matrícula],0),2),""))</f>
        <v/>
      </c>
      <c r="K327" s="102" t="str">
        <f>IF($E327="","",IFERROR(VLOOKUP($E327,tbFuncionarios[[Matrícula]:[Status]],7,FALSE),""))</f>
        <v/>
      </c>
      <c r="L327" s="99"/>
      <c r="M327" s="99"/>
      <c r="N327" s="100" t="str">
        <f t="shared" ref="N327:N390" si="15">IFERROR(IF(E327="","",IF(AND(L327&lt;&gt;"",M327&lt;&gt;""),IF((RIGHT(I327,5)-LEFT(I327,5))&gt;=(M327-L327),(RIGHT(I327,5)-LEFT(I327,5))-(M327-L327),0),IF(AND(L327&lt;&gt;"",M327=""),L327-LEFT(I327,5),IF(AND(L327="",M327=""),IF(RIGHT(I327,5)&gt;LEFT(I327,5),RIGHT(I327,5)-LEFT(I327,5),LEFT(I327,5)-RIGHT(I327,5)),"")))),"")</f>
        <v/>
      </c>
      <c r="O327" s="101"/>
    </row>
    <row r="328" spans="2:15" x14ac:dyDescent="0.25">
      <c r="B328" s="9" t="str">
        <f t="shared" si="13"/>
        <v/>
      </c>
      <c r="C328" s="96">
        <f t="shared" si="14"/>
        <v>322</v>
      </c>
      <c r="D328" s="97"/>
      <c r="F328" s="98" t="str">
        <f>IF($E328="","",IFERROR(VLOOKUP($E328,tbFuncionarios[[Matrícula]:[Status]],2,FALSE),""))</f>
        <v/>
      </c>
      <c r="G328" s="102" t="str">
        <f>IF($E328="","",IFERROR(VLOOKUP($E328,tbFuncionarios[[Matrícula]:[Status]],4,FALSE),""))</f>
        <v/>
      </c>
      <c r="H328" s="102" t="str">
        <f>IF($E328="","",IFERROR(VLOOKUP($E328,tbFuncionarios[[Matrícula]:[Status]],5,FALSE),""))</f>
        <v/>
      </c>
      <c r="I328" s="102" t="str">
        <f>IF($E328="","",IFERROR(VLOOKUP($E328,tbFuncionarios[[Matrícula]:[Status]],6,FALSE),""))</f>
        <v/>
      </c>
      <c r="J328" s="98" t="str">
        <f>IF($E328="","",IFERROR(INDEX(tbFuncionarios[],MATCH($E328,tbFuncionarios[Matrícula],0),2),""))</f>
        <v/>
      </c>
      <c r="K328" s="102" t="str">
        <f>IF($E328="","",IFERROR(VLOOKUP($E328,tbFuncionarios[[Matrícula]:[Status]],7,FALSE),""))</f>
        <v/>
      </c>
      <c r="L328" s="99"/>
      <c r="M328" s="99"/>
      <c r="N328" s="100" t="str">
        <f t="shared" si="15"/>
        <v/>
      </c>
      <c r="O328" s="101"/>
    </row>
    <row r="329" spans="2:15" x14ac:dyDescent="0.25">
      <c r="B329" s="9" t="str">
        <f t="shared" si="13"/>
        <v/>
      </c>
      <c r="C329" s="96">
        <f t="shared" si="14"/>
        <v>323</v>
      </c>
      <c r="D329" s="97"/>
      <c r="F329" s="98" t="str">
        <f>IF($E329="","",IFERROR(VLOOKUP($E329,tbFuncionarios[[Matrícula]:[Status]],2,FALSE),""))</f>
        <v/>
      </c>
      <c r="G329" s="102" t="str">
        <f>IF($E329="","",IFERROR(VLOOKUP($E329,tbFuncionarios[[Matrícula]:[Status]],4,FALSE),""))</f>
        <v/>
      </c>
      <c r="H329" s="102" t="str">
        <f>IF($E329="","",IFERROR(VLOOKUP($E329,tbFuncionarios[[Matrícula]:[Status]],5,FALSE),""))</f>
        <v/>
      </c>
      <c r="I329" s="102" t="str">
        <f>IF($E329="","",IFERROR(VLOOKUP($E329,tbFuncionarios[[Matrícula]:[Status]],6,FALSE),""))</f>
        <v/>
      </c>
      <c r="J329" s="98" t="str">
        <f>IF($E329="","",IFERROR(INDEX(tbFuncionarios[],MATCH($E329,tbFuncionarios[Matrícula],0),2),""))</f>
        <v/>
      </c>
      <c r="K329" s="102" t="str">
        <f>IF($E329="","",IFERROR(VLOOKUP($E329,tbFuncionarios[[Matrícula]:[Status]],7,FALSE),""))</f>
        <v/>
      </c>
      <c r="L329" s="99"/>
      <c r="M329" s="99"/>
      <c r="N329" s="100" t="str">
        <f t="shared" si="15"/>
        <v/>
      </c>
      <c r="O329" s="101"/>
    </row>
    <row r="330" spans="2:15" x14ac:dyDescent="0.25">
      <c r="B330" s="9" t="str">
        <f t="shared" ref="B330:B393" si="16">IF(AND(D330&lt;&gt;"",E330&lt;&gt;""),TEXT(D330,"DD/MM/AAAA")&amp;F330&amp;I330,"")</f>
        <v/>
      </c>
      <c r="C330" s="96">
        <f t="shared" ref="C330:C393" si="17">IFERROR(C329+1,1)</f>
        <v>324</v>
      </c>
      <c r="D330" s="97"/>
      <c r="F330" s="98" t="str">
        <f>IF($E330="","",IFERROR(VLOOKUP($E330,tbFuncionarios[[Matrícula]:[Status]],2,FALSE),""))</f>
        <v/>
      </c>
      <c r="G330" s="102" t="str">
        <f>IF($E330="","",IFERROR(VLOOKUP($E330,tbFuncionarios[[Matrícula]:[Status]],4,FALSE),""))</f>
        <v/>
      </c>
      <c r="H330" s="102" t="str">
        <f>IF($E330="","",IFERROR(VLOOKUP($E330,tbFuncionarios[[Matrícula]:[Status]],5,FALSE),""))</f>
        <v/>
      </c>
      <c r="I330" s="102" t="str">
        <f>IF($E330="","",IFERROR(VLOOKUP($E330,tbFuncionarios[[Matrícula]:[Status]],6,FALSE),""))</f>
        <v/>
      </c>
      <c r="J330" s="98" t="str">
        <f>IF($E330="","",IFERROR(INDEX(tbFuncionarios[],MATCH($E330,tbFuncionarios[Matrícula],0),2),""))</f>
        <v/>
      </c>
      <c r="K330" s="102" t="str">
        <f>IF($E330="","",IFERROR(VLOOKUP($E330,tbFuncionarios[[Matrícula]:[Status]],7,FALSE),""))</f>
        <v/>
      </c>
      <c r="L330" s="99"/>
      <c r="M330" s="99"/>
      <c r="N330" s="100" t="str">
        <f t="shared" si="15"/>
        <v/>
      </c>
      <c r="O330" s="101"/>
    </row>
    <row r="331" spans="2:15" x14ac:dyDescent="0.25">
      <c r="B331" s="9" t="str">
        <f t="shared" si="16"/>
        <v/>
      </c>
      <c r="C331" s="96">
        <f t="shared" si="17"/>
        <v>325</v>
      </c>
      <c r="D331" s="97"/>
      <c r="F331" s="98" t="str">
        <f>IF($E331="","",IFERROR(VLOOKUP($E331,tbFuncionarios[[Matrícula]:[Status]],2,FALSE),""))</f>
        <v/>
      </c>
      <c r="G331" s="102" t="str">
        <f>IF($E331="","",IFERROR(VLOOKUP($E331,tbFuncionarios[[Matrícula]:[Status]],4,FALSE),""))</f>
        <v/>
      </c>
      <c r="H331" s="102" t="str">
        <f>IF($E331="","",IFERROR(VLOOKUP($E331,tbFuncionarios[[Matrícula]:[Status]],5,FALSE),""))</f>
        <v/>
      </c>
      <c r="I331" s="102" t="str">
        <f>IF($E331="","",IFERROR(VLOOKUP($E331,tbFuncionarios[[Matrícula]:[Status]],6,FALSE),""))</f>
        <v/>
      </c>
      <c r="J331" s="98" t="str">
        <f>IF($E331="","",IFERROR(INDEX(tbFuncionarios[],MATCH($E331,tbFuncionarios[Matrícula],0),2),""))</f>
        <v/>
      </c>
      <c r="K331" s="102" t="str">
        <f>IF($E331="","",IFERROR(VLOOKUP($E331,tbFuncionarios[[Matrícula]:[Status]],7,FALSE),""))</f>
        <v/>
      </c>
      <c r="L331" s="99"/>
      <c r="M331" s="99"/>
      <c r="N331" s="100" t="str">
        <f t="shared" si="15"/>
        <v/>
      </c>
      <c r="O331" s="101"/>
    </row>
    <row r="332" spans="2:15" x14ac:dyDescent="0.25">
      <c r="B332" s="9" t="str">
        <f t="shared" si="16"/>
        <v/>
      </c>
      <c r="C332" s="96">
        <f t="shared" si="17"/>
        <v>326</v>
      </c>
      <c r="D332" s="97"/>
      <c r="F332" s="98" t="str">
        <f>IF($E332="","",IFERROR(VLOOKUP($E332,tbFuncionarios[[Matrícula]:[Status]],2,FALSE),""))</f>
        <v/>
      </c>
      <c r="G332" s="102" t="str">
        <f>IF($E332="","",IFERROR(VLOOKUP($E332,tbFuncionarios[[Matrícula]:[Status]],4,FALSE),""))</f>
        <v/>
      </c>
      <c r="H332" s="102" t="str">
        <f>IF($E332="","",IFERROR(VLOOKUP($E332,tbFuncionarios[[Matrícula]:[Status]],5,FALSE),""))</f>
        <v/>
      </c>
      <c r="I332" s="102" t="str">
        <f>IF($E332="","",IFERROR(VLOOKUP($E332,tbFuncionarios[[Matrícula]:[Status]],6,FALSE),""))</f>
        <v/>
      </c>
      <c r="J332" s="98" t="str">
        <f>IF($E332="","",IFERROR(INDEX(tbFuncionarios[],MATCH($E332,tbFuncionarios[Matrícula],0),2),""))</f>
        <v/>
      </c>
      <c r="K332" s="102" t="str">
        <f>IF($E332="","",IFERROR(VLOOKUP($E332,tbFuncionarios[[Matrícula]:[Status]],7,FALSE),""))</f>
        <v/>
      </c>
      <c r="L332" s="99"/>
      <c r="M332" s="99"/>
      <c r="N332" s="100" t="str">
        <f t="shared" si="15"/>
        <v/>
      </c>
      <c r="O332" s="101"/>
    </row>
    <row r="333" spans="2:15" x14ac:dyDescent="0.25">
      <c r="B333" s="9" t="str">
        <f t="shared" si="16"/>
        <v/>
      </c>
      <c r="C333" s="96">
        <f t="shared" si="17"/>
        <v>327</v>
      </c>
      <c r="D333" s="97"/>
      <c r="F333" s="98" t="str">
        <f>IF($E333="","",IFERROR(VLOOKUP($E333,tbFuncionarios[[Matrícula]:[Status]],2,FALSE),""))</f>
        <v/>
      </c>
      <c r="G333" s="102" t="str">
        <f>IF($E333="","",IFERROR(VLOOKUP($E333,tbFuncionarios[[Matrícula]:[Status]],4,FALSE),""))</f>
        <v/>
      </c>
      <c r="H333" s="102" t="str">
        <f>IF($E333="","",IFERROR(VLOOKUP($E333,tbFuncionarios[[Matrícula]:[Status]],5,FALSE),""))</f>
        <v/>
      </c>
      <c r="I333" s="102" t="str">
        <f>IF($E333="","",IFERROR(VLOOKUP($E333,tbFuncionarios[[Matrícula]:[Status]],6,FALSE),""))</f>
        <v/>
      </c>
      <c r="J333" s="98" t="str">
        <f>IF($E333="","",IFERROR(INDEX(tbFuncionarios[],MATCH($E333,tbFuncionarios[Matrícula],0),2),""))</f>
        <v/>
      </c>
      <c r="K333" s="102" t="str">
        <f>IF($E333="","",IFERROR(VLOOKUP($E333,tbFuncionarios[[Matrícula]:[Status]],7,FALSE),""))</f>
        <v/>
      </c>
      <c r="L333" s="99"/>
      <c r="M333" s="99"/>
      <c r="N333" s="100" t="str">
        <f t="shared" si="15"/>
        <v/>
      </c>
      <c r="O333" s="101"/>
    </row>
    <row r="334" spans="2:15" x14ac:dyDescent="0.25">
      <c r="B334" s="9" t="str">
        <f t="shared" si="16"/>
        <v/>
      </c>
      <c r="C334" s="96">
        <f t="shared" si="17"/>
        <v>328</v>
      </c>
      <c r="D334" s="97"/>
      <c r="F334" s="98" t="str">
        <f>IF($E334="","",IFERROR(VLOOKUP($E334,tbFuncionarios[[Matrícula]:[Status]],2,FALSE),""))</f>
        <v/>
      </c>
      <c r="G334" s="102" t="str">
        <f>IF($E334="","",IFERROR(VLOOKUP($E334,tbFuncionarios[[Matrícula]:[Status]],4,FALSE),""))</f>
        <v/>
      </c>
      <c r="H334" s="102" t="str">
        <f>IF($E334="","",IFERROR(VLOOKUP($E334,tbFuncionarios[[Matrícula]:[Status]],5,FALSE),""))</f>
        <v/>
      </c>
      <c r="I334" s="102" t="str">
        <f>IF($E334="","",IFERROR(VLOOKUP($E334,tbFuncionarios[[Matrícula]:[Status]],6,FALSE),""))</f>
        <v/>
      </c>
      <c r="J334" s="98" t="str">
        <f>IF($E334="","",IFERROR(INDEX(tbFuncionarios[],MATCH($E334,tbFuncionarios[Matrícula],0),2),""))</f>
        <v/>
      </c>
      <c r="K334" s="102" t="str">
        <f>IF($E334="","",IFERROR(VLOOKUP($E334,tbFuncionarios[[Matrícula]:[Status]],7,FALSE),""))</f>
        <v/>
      </c>
      <c r="L334" s="99"/>
      <c r="M334" s="99"/>
      <c r="N334" s="100" t="str">
        <f t="shared" si="15"/>
        <v/>
      </c>
      <c r="O334" s="101"/>
    </row>
    <row r="335" spans="2:15" x14ac:dyDescent="0.25">
      <c r="B335" s="9" t="str">
        <f t="shared" si="16"/>
        <v/>
      </c>
      <c r="C335" s="96">
        <f t="shared" si="17"/>
        <v>329</v>
      </c>
      <c r="D335" s="97"/>
      <c r="F335" s="98" t="str">
        <f>IF($E335="","",IFERROR(VLOOKUP($E335,tbFuncionarios[[Matrícula]:[Status]],2,FALSE),""))</f>
        <v/>
      </c>
      <c r="G335" s="102" t="str">
        <f>IF($E335="","",IFERROR(VLOOKUP($E335,tbFuncionarios[[Matrícula]:[Status]],4,FALSE),""))</f>
        <v/>
      </c>
      <c r="H335" s="102" t="str">
        <f>IF($E335="","",IFERROR(VLOOKUP($E335,tbFuncionarios[[Matrícula]:[Status]],5,FALSE),""))</f>
        <v/>
      </c>
      <c r="I335" s="102" t="str">
        <f>IF($E335="","",IFERROR(VLOOKUP($E335,tbFuncionarios[[Matrícula]:[Status]],6,FALSE),""))</f>
        <v/>
      </c>
      <c r="J335" s="98" t="str">
        <f>IF($E335="","",IFERROR(INDEX(tbFuncionarios[],MATCH($E335,tbFuncionarios[Matrícula],0),2),""))</f>
        <v/>
      </c>
      <c r="K335" s="102" t="str">
        <f>IF($E335="","",IFERROR(VLOOKUP($E335,tbFuncionarios[[Matrícula]:[Status]],7,FALSE),""))</f>
        <v/>
      </c>
      <c r="L335" s="99"/>
      <c r="M335" s="99"/>
      <c r="N335" s="100" t="str">
        <f t="shared" si="15"/>
        <v/>
      </c>
      <c r="O335" s="101"/>
    </row>
    <row r="336" spans="2:15" x14ac:dyDescent="0.25">
      <c r="B336" s="9" t="str">
        <f t="shared" si="16"/>
        <v/>
      </c>
      <c r="C336" s="96">
        <f t="shared" si="17"/>
        <v>330</v>
      </c>
      <c r="D336" s="97"/>
      <c r="F336" s="98" t="str">
        <f>IF($E336="","",IFERROR(VLOOKUP($E336,tbFuncionarios[[Matrícula]:[Status]],2,FALSE),""))</f>
        <v/>
      </c>
      <c r="G336" s="102" t="str">
        <f>IF($E336="","",IFERROR(VLOOKUP($E336,tbFuncionarios[[Matrícula]:[Status]],4,FALSE),""))</f>
        <v/>
      </c>
      <c r="H336" s="102" t="str">
        <f>IF($E336="","",IFERROR(VLOOKUP($E336,tbFuncionarios[[Matrícula]:[Status]],5,FALSE),""))</f>
        <v/>
      </c>
      <c r="I336" s="102" t="str">
        <f>IF($E336="","",IFERROR(VLOOKUP($E336,tbFuncionarios[[Matrícula]:[Status]],6,FALSE),""))</f>
        <v/>
      </c>
      <c r="J336" s="98" t="str">
        <f>IF($E336="","",IFERROR(INDEX(tbFuncionarios[],MATCH($E336,tbFuncionarios[Matrícula],0),2),""))</f>
        <v/>
      </c>
      <c r="K336" s="102" t="str">
        <f>IF($E336="","",IFERROR(VLOOKUP($E336,tbFuncionarios[[Matrícula]:[Status]],7,FALSE),""))</f>
        <v/>
      </c>
      <c r="L336" s="99"/>
      <c r="M336" s="99"/>
      <c r="N336" s="100" t="str">
        <f t="shared" si="15"/>
        <v/>
      </c>
      <c r="O336" s="101"/>
    </row>
    <row r="337" spans="2:15" x14ac:dyDescent="0.25">
      <c r="B337" s="9" t="str">
        <f t="shared" si="16"/>
        <v/>
      </c>
      <c r="C337" s="96">
        <f t="shared" si="17"/>
        <v>331</v>
      </c>
      <c r="D337" s="97"/>
      <c r="F337" s="98" t="str">
        <f>IF($E337="","",IFERROR(VLOOKUP($E337,tbFuncionarios[[Matrícula]:[Status]],2,FALSE),""))</f>
        <v/>
      </c>
      <c r="G337" s="102" t="str">
        <f>IF($E337="","",IFERROR(VLOOKUP($E337,tbFuncionarios[[Matrícula]:[Status]],4,FALSE),""))</f>
        <v/>
      </c>
      <c r="H337" s="102" t="str">
        <f>IF($E337="","",IFERROR(VLOOKUP($E337,tbFuncionarios[[Matrícula]:[Status]],5,FALSE),""))</f>
        <v/>
      </c>
      <c r="I337" s="102" t="str">
        <f>IF($E337="","",IFERROR(VLOOKUP($E337,tbFuncionarios[[Matrícula]:[Status]],6,FALSE),""))</f>
        <v/>
      </c>
      <c r="J337" s="98" t="str">
        <f>IF($E337="","",IFERROR(INDEX(tbFuncionarios[],MATCH($E337,tbFuncionarios[Matrícula],0),2),""))</f>
        <v/>
      </c>
      <c r="K337" s="102" t="str">
        <f>IF($E337="","",IFERROR(VLOOKUP($E337,tbFuncionarios[[Matrícula]:[Status]],7,FALSE),""))</f>
        <v/>
      </c>
      <c r="L337" s="99"/>
      <c r="M337" s="99"/>
      <c r="N337" s="100" t="str">
        <f t="shared" si="15"/>
        <v/>
      </c>
      <c r="O337" s="101"/>
    </row>
    <row r="338" spans="2:15" x14ac:dyDescent="0.25">
      <c r="B338" s="9" t="str">
        <f t="shared" si="16"/>
        <v/>
      </c>
      <c r="C338" s="96">
        <f t="shared" si="17"/>
        <v>332</v>
      </c>
      <c r="D338" s="97"/>
      <c r="F338" s="98" t="str">
        <f>IF($E338="","",IFERROR(VLOOKUP($E338,tbFuncionarios[[Matrícula]:[Status]],2,FALSE),""))</f>
        <v/>
      </c>
      <c r="G338" s="102" t="str">
        <f>IF($E338="","",IFERROR(VLOOKUP($E338,tbFuncionarios[[Matrícula]:[Status]],4,FALSE),""))</f>
        <v/>
      </c>
      <c r="H338" s="102" t="str">
        <f>IF($E338="","",IFERROR(VLOOKUP($E338,tbFuncionarios[[Matrícula]:[Status]],5,FALSE),""))</f>
        <v/>
      </c>
      <c r="I338" s="102" t="str">
        <f>IF($E338="","",IFERROR(VLOOKUP($E338,tbFuncionarios[[Matrícula]:[Status]],6,FALSE),""))</f>
        <v/>
      </c>
      <c r="J338" s="98" t="str">
        <f>IF($E338="","",IFERROR(INDEX(tbFuncionarios[],MATCH($E338,tbFuncionarios[Matrícula],0),2),""))</f>
        <v/>
      </c>
      <c r="K338" s="102" t="str">
        <f>IF($E338="","",IFERROR(VLOOKUP($E338,tbFuncionarios[[Matrícula]:[Status]],7,FALSE),""))</f>
        <v/>
      </c>
      <c r="L338" s="99"/>
      <c r="M338" s="99"/>
      <c r="N338" s="100" t="str">
        <f t="shared" si="15"/>
        <v/>
      </c>
      <c r="O338" s="101"/>
    </row>
    <row r="339" spans="2:15" x14ac:dyDescent="0.25">
      <c r="B339" s="9" t="str">
        <f t="shared" si="16"/>
        <v/>
      </c>
      <c r="C339" s="96">
        <f t="shared" si="17"/>
        <v>333</v>
      </c>
      <c r="D339" s="97"/>
      <c r="F339" s="98" t="str">
        <f>IF($E339="","",IFERROR(VLOOKUP($E339,tbFuncionarios[[Matrícula]:[Status]],2,FALSE),""))</f>
        <v/>
      </c>
      <c r="G339" s="102" t="str">
        <f>IF($E339="","",IFERROR(VLOOKUP($E339,tbFuncionarios[[Matrícula]:[Status]],4,FALSE),""))</f>
        <v/>
      </c>
      <c r="H339" s="102" t="str">
        <f>IF($E339="","",IFERROR(VLOOKUP($E339,tbFuncionarios[[Matrícula]:[Status]],5,FALSE),""))</f>
        <v/>
      </c>
      <c r="I339" s="102" t="str">
        <f>IF($E339="","",IFERROR(VLOOKUP($E339,tbFuncionarios[[Matrícula]:[Status]],6,FALSE),""))</f>
        <v/>
      </c>
      <c r="J339" s="98" t="str">
        <f>IF($E339="","",IFERROR(INDEX(tbFuncionarios[],MATCH($E339,tbFuncionarios[Matrícula],0),2),""))</f>
        <v/>
      </c>
      <c r="K339" s="102" t="str">
        <f>IF($E339="","",IFERROR(VLOOKUP($E339,tbFuncionarios[[Matrícula]:[Status]],7,FALSE),""))</f>
        <v/>
      </c>
      <c r="L339" s="99"/>
      <c r="M339" s="99"/>
      <c r="N339" s="100" t="str">
        <f t="shared" si="15"/>
        <v/>
      </c>
      <c r="O339" s="101"/>
    </row>
    <row r="340" spans="2:15" x14ac:dyDescent="0.25">
      <c r="B340" s="9" t="str">
        <f t="shared" si="16"/>
        <v/>
      </c>
      <c r="C340" s="96">
        <f t="shared" si="17"/>
        <v>334</v>
      </c>
      <c r="D340" s="97"/>
      <c r="F340" s="98" t="str">
        <f>IF($E340="","",IFERROR(VLOOKUP($E340,tbFuncionarios[[Matrícula]:[Status]],2,FALSE),""))</f>
        <v/>
      </c>
      <c r="G340" s="102" t="str">
        <f>IF($E340="","",IFERROR(VLOOKUP($E340,tbFuncionarios[[Matrícula]:[Status]],4,FALSE),""))</f>
        <v/>
      </c>
      <c r="H340" s="102" t="str">
        <f>IF($E340="","",IFERROR(VLOOKUP($E340,tbFuncionarios[[Matrícula]:[Status]],5,FALSE),""))</f>
        <v/>
      </c>
      <c r="I340" s="102" t="str">
        <f>IF($E340="","",IFERROR(VLOOKUP($E340,tbFuncionarios[[Matrícula]:[Status]],6,FALSE),""))</f>
        <v/>
      </c>
      <c r="J340" s="98" t="str">
        <f>IF($E340="","",IFERROR(INDEX(tbFuncionarios[],MATCH($E340,tbFuncionarios[Matrícula],0),2),""))</f>
        <v/>
      </c>
      <c r="K340" s="102" t="str">
        <f>IF($E340="","",IFERROR(VLOOKUP($E340,tbFuncionarios[[Matrícula]:[Status]],7,FALSE),""))</f>
        <v/>
      </c>
      <c r="L340" s="99"/>
      <c r="M340" s="99"/>
      <c r="N340" s="100" t="str">
        <f t="shared" si="15"/>
        <v/>
      </c>
      <c r="O340" s="101"/>
    </row>
    <row r="341" spans="2:15" x14ac:dyDescent="0.25">
      <c r="B341" s="9" t="str">
        <f t="shared" si="16"/>
        <v/>
      </c>
      <c r="C341" s="96">
        <f t="shared" si="17"/>
        <v>335</v>
      </c>
      <c r="D341" s="97"/>
      <c r="F341" s="98" t="str">
        <f>IF($E341="","",IFERROR(VLOOKUP($E341,tbFuncionarios[[Matrícula]:[Status]],2,FALSE),""))</f>
        <v/>
      </c>
      <c r="G341" s="102" t="str">
        <f>IF($E341="","",IFERROR(VLOOKUP($E341,tbFuncionarios[[Matrícula]:[Status]],4,FALSE),""))</f>
        <v/>
      </c>
      <c r="H341" s="102" t="str">
        <f>IF($E341="","",IFERROR(VLOOKUP($E341,tbFuncionarios[[Matrícula]:[Status]],5,FALSE),""))</f>
        <v/>
      </c>
      <c r="I341" s="102" t="str">
        <f>IF($E341="","",IFERROR(VLOOKUP($E341,tbFuncionarios[[Matrícula]:[Status]],6,FALSE),""))</f>
        <v/>
      </c>
      <c r="J341" s="98" t="str">
        <f>IF($E341="","",IFERROR(INDEX(tbFuncionarios[],MATCH($E341,tbFuncionarios[Matrícula],0),2),""))</f>
        <v/>
      </c>
      <c r="K341" s="102" t="str">
        <f>IF($E341="","",IFERROR(VLOOKUP($E341,tbFuncionarios[[Matrícula]:[Status]],7,FALSE),""))</f>
        <v/>
      </c>
      <c r="L341" s="99"/>
      <c r="M341" s="99"/>
      <c r="N341" s="100" t="str">
        <f t="shared" si="15"/>
        <v/>
      </c>
      <c r="O341" s="101"/>
    </row>
    <row r="342" spans="2:15" x14ac:dyDescent="0.25">
      <c r="B342" s="9" t="str">
        <f t="shared" si="16"/>
        <v/>
      </c>
      <c r="C342" s="96">
        <f t="shared" si="17"/>
        <v>336</v>
      </c>
      <c r="D342" s="97"/>
      <c r="F342" s="98" t="str">
        <f>IF($E342="","",IFERROR(VLOOKUP($E342,tbFuncionarios[[Matrícula]:[Status]],2,FALSE),""))</f>
        <v/>
      </c>
      <c r="G342" s="102" t="str">
        <f>IF($E342="","",IFERROR(VLOOKUP($E342,tbFuncionarios[[Matrícula]:[Status]],4,FALSE),""))</f>
        <v/>
      </c>
      <c r="H342" s="102" t="str">
        <f>IF($E342="","",IFERROR(VLOOKUP($E342,tbFuncionarios[[Matrícula]:[Status]],5,FALSE),""))</f>
        <v/>
      </c>
      <c r="I342" s="102" t="str">
        <f>IF($E342="","",IFERROR(VLOOKUP($E342,tbFuncionarios[[Matrícula]:[Status]],6,FALSE),""))</f>
        <v/>
      </c>
      <c r="J342" s="98" t="str">
        <f>IF($E342="","",IFERROR(INDEX(tbFuncionarios[],MATCH($E342,tbFuncionarios[Matrícula],0),2),""))</f>
        <v/>
      </c>
      <c r="K342" s="102" t="str">
        <f>IF($E342="","",IFERROR(VLOOKUP($E342,tbFuncionarios[[Matrícula]:[Status]],7,FALSE),""))</f>
        <v/>
      </c>
      <c r="L342" s="99"/>
      <c r="M342" s="99"/>
      <c r="N342" s="100" t="str">
        <f t="shared" si="15"/>
        <v/>
      </c>
      <c r="O342" s="101"/>
    </row>
    <row r="343" spans="2:15" x14ac:dyDescent="0.25">
      <c r="B343" s="9" t="str">
        <f t="shared" si="16"/>
        <v/>
      </c>
      <c r="C343" s="96">
        <f t="shared" si="17"/>
        <v>337</v>
      </c>
      <c r="D343" s="97"/>
      <c r="F343" s="98" t="str">
        <f>IF($E343="","",IFERROR(VLOOKUP($E343,tbFuncionarios[[Matrícula]:[Status]],2,FALSE),""))</f>
        <v/>
      </c>
      <c r="G343" s="102" t="str">
        <f>IF($E343="","",IFERROR(VLOOKUP($E343,tbFuncionarios[[Matrícula]:[Status]],4,FALSE),""))</f>
        <v/>
      </c>
      <c r="H343" s="102" t="str">
        <f>IF($E343="","",IFERROR(VLOOKUP($E343,tbFuncionarios[[Matrícula]:[Status]],5,FALSE),""))</f>
        <v/>
      </c>
      <c r="I343" s="102" t="str">
        <f>IF($E343="","",IFERROR(VLOOKUP($E343,tbFuncionarios[[Matrícula]:[Status]],6,FALSE),""))</f>
        <v/>
      </c>
      <c r="J343" s="98" t="str">
        <f>IF($E343="","",IFERROR(INDEX(tbFuncionarios[],MATCH($E343,tbFuncionarios[Matrícula],0),2),""))</f>
        <v/>
      </c>
      <c r="K343" s="102" t="str">
        <f>IF($E343="","",IFERROR(VLOOKUP($E343,tbFuncionarios[[Matrícula]:[Status]],7,FALSE),""))</f>
        <v/>
      </c>
      <c r="L343" s="99"/>
      <c r="M343" s="99"/>
      <c r="N343" s="100" t="str">
        <f t="shared" si="15"/>
        <v/>
      </c>
      <c r="O343" s="101"/>
    </row>
    <row r="344" spans="2:15" x14ac:dyDescent="0.25">
      <c r="B344" s="9" t="str">
        <f t="shared" si="16"/>
        <v/>
      </c>
      <c r="C344" s="96">
        <f t="shared" si="17"/>
        <v>338</v>
      </c>
      <c r="D344" s="97"/>
      <c r="F344" s="98" t="str">
        <f>IF($E344="","",IFERROR(VLOOKUP($E344,tbFuncionarios[[Matrícula]:[Status]],2,FALSE),""))</f>
        <v/>
      </c>
      <c r="G344" s="102" t="str">
        <f>IF($E344="","",IFERROR(VLOOKUP($E344,tbFuncionarios[[Matrícula]:[Status]],4,FALSE),""))</f>
        <v/>
      </c>
      <c r="H344" s="102" t="str">
        <f>IF($E344="","",IFERROR(VLOOKUP($E344,tbFuncionarios[[Matrícula]:[Status]],5,FALSE),""))</f>
        <v/>
      </c>
      <c r="I344" s="102" t="str">
        <f>IF($E344="","",IFERROR(VLOOKUP($E344,tbFuncionarios[[Matrícula]:[Status]],6,FALSE),""))</f>
        <v/>
      </c>
      <c r="J344" s="98" t="str">
        <f>IF($E344="","",IFERROR(INDEX(tbFuncionarios[],MATCH($E344,tbFuncionarios[Matrícula],0),2),""))</f>
        <v/>
      </c>
      <c r="K344" s="102" t="str">
        <f>IF($E344="","",IFERROR(VLOOKUP($E344,tbFuncionarios[[Matrícula]:[Status]],7,FALSE),""))</f>
        <v/>
      </c>
      <c r="L344" s="99"/>
      <c r="M344" s="99"/>
      <c r="N344" s="100" t="str">
        <f t="shared" si="15"/>
        <v/>
      </c>
      <c r="O344" s="101"/>
    </row>
    <row r="345" spans="2:15" x14ac:dyDescent="0.25">
      <c r="B345" s="9" t="str">
        <f t="shared" si="16"/>
        <v/>
      </c>
      <c r="C345" s="96">
        <f t="shared" si="17"/>
        <v>339</v>
      </c>
      <c r="D345" s="97"/>
      <c r="F345" s="98" t="str">
        <f>IF($E345="","",IFERROR(VLOOKUP($E345,tbFuncionarios[[Matrícula]:[Status]],2,FALSE),""))</f>
        <v/>
      </c>
      <c r="G345" s="102" t="str">
        <f>IF($E345="","",IFERROR(VLOOKUP($E345,tbFuncionarios[[Matrícula]:[Status]],4,FALSE),""))</f>
        <v/>
      </c>
      <c r="H345" s="102" t="str">
        <f>IF($E345="","",IFERROR(VLOOKUP($E345,tbFuncionarios[[Matrícula]:[Status]],5,FALSE),""))</f>
        <v/>
      </c>
      <c r="I345" s="102" t="str">
        <f>IF($E345="","",IFERROR(VLOOKUP($E345,tbFuncionarios[[Matrícula]:[Status]],6,FALSE),""))</f>
        <v/>
      </c>
      <c r="J345" s="98" t="str">
        <f>IF($E345="","",IFERROR(INDEX(tbFuncionarios[],MATCH($E345,tbFuncionarios[Matrícula],0),2),""))</f>
        <v/>
      </c>
      <c r="K345" s="102" t="str">
        <f>IF($E345="","",IFERROR(VLOOKUP($E345,tbFuncionarios[[Matrícula]:[Status]],7,FALSE),""))</f>
        <v/>
      </c>
      <c r="L345" s="99"/>
      <c r="M345" s="99"/>
      <c r="N345" s="100" t="str">
        <f t="shared" si="15"/>
        <v/>
      </c>
      <c r="O345" s="101"/>
    </row>
    <row r="346" spans="2:15" x14ac:dyDescent="0.25">
      <c r="B346" s="9" t="str">
        <f t="shared" si="16"/>
        <v/>
      </c>
      <c r="C346" s="96">
        <f t="shared" si="17"/>
        <v>340</v>
      </c>
      <c r="D346" s="97"/>
      <c r="F346" s="98" t="str">
        <f>IF($E346="","",IFERROR(VLOOKUP($E346,tbFuncionarios[[Matrícula]:[Status]],2,FALSE),""))</f>
        <v/>
      </c>
      <c r="G346" s="102" t="str">
        <f>IF($E346="","",IFERROR(VLOOKUP($E346,tbFuncionarios[[Matrícula]:[Status]],4,FALSE),""))</f>
        <v/>
      </c>
      <c r="H346" s="102" t="str">
        <f>IF($E346="","",IFERROR(VLOOKUP($E346,tbFuncionarios[[Matrícula]:[Status]],5,FALSE),""))</f>
        <v/>
      </c>
      <c r="I346" s="102" t="str">
        <f>IF($E346="","",IFERROR(VLOOKUP($E346,tbFuncionarios[[Matrícula]:[Status]],6,FALSE),""))</f>
        <v/>
      </c>
      <c r="J346" s="98" t="str">
        <f>IF($E346="","",IFERROR(INDEX(tbFuncionarios[],MATCH($E346,tbFuncionarios[Matrícula],0),2),""))</f>
        <v/>
      </c>
      <c r="K346" s="102" t="str">
        <f>IF($E346="","",IFERROR(VLOOKUP($E346,tbFuncionarios[[Matrícula]:[Status]],7,FALSE),""))</f>
        <v/>
      </c>
      <c r="L346" s="99"/>
      <c r="M346" s="99"/>
      <c r="N346" s="100" t="str">
        <f t="shared" si="15"/>
        <v/>
      </c>
      <c r="O346" s="101"/>
    </row>
    <row r="347" spans="2:15" x14ac:dyDescent="0.25">
      <c r="B347" s="9" t="str">
        <f t="shared" si="16"/>
        <v/>
      </c>
      <c r="C347" s="96">
        <f t="shared" si="17"/>
        <v>341</v>
      </c>
      <c r="D347" s="97"/>
      <c r="F347" s="98" t="str">
        <f>IF($E347="","",IFERROR(VLOOKUP($E347,tbFuncionarios[[Matrícula]:[Status]],2,FALSE),""))</f>
        <v/>
      </c>
      <c r="G347" s="102" t="str">
        <f>IF($E347="","",IFERROR(VLOOKUP($E347,tbFuncionarios[[Matrícula]:[Status]],4,FALSE),""))</f>
        <v/>
      </c>
      <c r="H347" s="102" t="str">
        <f>IF($E347="","",IFERROR(VLOOKUP($E347,tbFuncionarios[[Matrícula]:[Status]],5,FALSE),""))</f>
        <v/>
      </c>
      <c r="I347" s="102" t="str">
        <f>IF($E347="","",IFERROR(VLOOKUP($E347,tbFuncionarios[[Matrícula]:[Status]],6,FALSE),""))</f>
        <v/>
      </c>
      <c r="J347" s="98" t="str">
        <f>IF($E347="","",IFERROR(INDEX(tbFuncionarios[],MATCH($E347,tbFuncionarios[Matrícula],0),2),""))</f>
        <v/>
      </c>
      <c r="K347" s="102" t="str">
        <f>IF($E347="","",IFERROR(VLOOKUP($E347,tbFuncionarios[[Matrícula]:[Status]],7,FALSE),""))</f>
        <v/>
      </c>
      <c r="L347" s="99"/>
      <c r="M347" s="99"/>
      <c r="N347" s="100" t="str">
        <f t="shared" si="15"/>
        <v/>
      </c>
      <c r="O347" s="101"/>
    </row>
    <row r="348" spans="2:15" x14ac:dyDescent="0.25">
      <c r="B348" s="9" t="str">
        <f t="shared" si="16"/>
        <v/>
      </c>
      <c r="C348" s="96">
        <f t="shared" si="17"/>
        <v>342</v>
      </c>
      <c r="D348" s="97"/>
      <c r="F348" s="98" t="str">
        <f>IF($E348="","",IFERROR(VLOOKUP($E348,tbFuncionarios[[Matrícula]:[Status]],2,FALSE),""))</f>
        <v/>
      </c>
      <c r="G348" s="102" t="str">
        <f>IF($E348="","",IFERROR(VLOOKUP($E348,tbFuncionarios[[Matrícula]:[Status]],4,FALSE),""))</f>
        <v/>
      </c>
      <c r="H348" s="102" t="str">
        <f>IF($E348="","",IFERROR(VLOOKUP($E348,tbFuncionarios[[Matrícula]:[Status]],5,FALSE),""))</f>
        <v/>
      </c>
      <c r="I348" s="102" t="str">
        <f>IF($E348="","",IFERROR(VLOOKUP($E348,tbFuncionarios[[Matrícula]:[Status]],6,FALSE),""))</f>
        <v/>
      </c>
      <c r="J348" s="98" t="str">
        <f>IF($E348="","",IFERROR(INDEX(tbFuncionarios[],MATCH($E348,tbFuncionarios[Matrícula],0),2),""))</f>
        <v/>
      </c>
      <c r="K348" s="102" t="str">
        <f>IF($E348="","",IFERROR(VLOOKUP($E348,tbFuncionarios[[Matrícula]:[Status]],7,FALSE),""))</f>
        <v/>
      </c>
      <c r="L348" s="99"/>
      <c r="M348" s="99"/>
      <c r="N348" s="100" t="str">
        <f t="shared" si="15"/>
        <v/>
      </c>
      <c r="O348" s="101"/>
    </row>
    <row r="349" spans="2:15" x14ac:dyDescent="0.25">
      <c r="B349" s="9" t="str">
        <f t="shared" si="16"/>
        <v/>
      </c>
      <c r="C349" s="96">
        <f t="shared" si="17"/>
        <v>343</v>
      </c>
      <c r="D349" s="97"/>
      <c r="F349" s="98" t="str">
        <f>IF($E349="","",IFERROR(VLOOKUP($E349,tbFuncionarios[[Matrícula]:[Status]],2,FALSE),""))</f>
        <v/>
      </c>
      <c r="G349" s="102" t="str">
        <f>IF($E349="","",IFERROR(VLOOKUP($E349,tbFuncionarios[[Matrícula]:[Status]],4,FALSE),""))</f>
        <v/>
      </c>
      <c r="H349" s="102" t="str">
        <f>IF($E349="","",IFERROR(VLOOKUP($E349,tbFuncionarios[[Matrícula]:[Status]],5,FALSE),""))</f>
        <v/>
      </c>
      <c r="I349" s="102" t="str">
        <f>IF($E349="","",IFERROR(VLOOKUP($E349,tbFuncionarios[[Matrícula]:[Status]],6,FALSE),""))</f>
        <v/>
      </c>
      <c r="J349" s="98" t="str">
        <f>IF($E349="","",IFERROR(INDEX(tbFuncionarios[],MATCH($E349,tbFuncionarios[Matrícula],0),2),""))</f>
        <v/>
      </c>
      <c r="K349" s="102" t="str">
        <f>IF($E349="","",IFERROR(VLOOKUP($E349,tbFuncionarios[[Matrícula]:[Status]],7,FALSE),""))</f>
        <v/>
      </c>
      <c r="L349" s="99"/>
      <c r="M349" s="99"/>
      <c r="N349" s="100" t="str">
        <f t="shared" si="15"/>
        <v/>
      </c>
      <c r="O349" s="101"/>
    </row>
    <row r="350" spans="2:15" x14ac:dyDescent="0.25">
      <c r="B350" s="9" t="str">
        <f t="shared" si="16"/>
        <v/>
      </c>
      <c r="C350" s="96">
        <f t="shared" si="17"/>
        <v>344</v>
      </c>
      <c r="D350" s="97"/>
      <c r="F350" s="98" t="str">
        <f>IF($E350="","",IFERROR(VLOOKUP($E350,tbFuncionarios[[Matrícula]:[Status]],2,FALSE),""))</f>
        <v/>
      </c>
      <c r="G350" s="102" t="str">
        <f>IF($E350="","",IFERROR(VLOOKUP($E350,tbFuncionarios[[Matrícula]:[Status]],4,FALSE),""))</f>
        <v/>
      </c>
      <c r="H350" s="102" t="str">
        <f>IF($E350="","",IFERROR(VLOOKUP($E350,tbFuncionarios[[Matrícula]:[Status]],5,FALSE),""))</f>
        <v/>
      </c>
      <c r="I350" s="102" t="str">
        <f>IF($E350="","",IFERROR(VLOOKUP($E350,tbFuncionarios[[Matrícula]:[Status]],6,FALSE),""))</f>
        <v/>
      </c>
      <c r="J350" s="98" t="str">
        <f>IF($E350="","",IFERROR(INDEX(tbFuncionarios[],MATCH($E350,tbFuncionarios[Matrícula],0),2),""))</f>
        <v/>
      </c>
      <c r="K350" s="102" t="str">
        <f>IF($E350="","",IFERROR(VLOOKUP($E350,tbFuncionarios[[Matrícula]:[Status]],7,FALSE),""))</f>
        <v/>
      </c>
      <c r="L350" s="99"/>
      <c r="M350" s="99"/>
      <c r="N350" s="100" t="str">
        <f t="shared" si="15"/>
        <v/>
      </c>
      <c r="O350" s="101"/>
    </row>
    <row r="351" spans="2:15" x14ac:dyDescent="0.25">
      <c r="B351" s="9" t="str">
        <f t="shared" si="16"/>
        <v/>
      </c>
      <c r="C351" s="96">
        <f t="shared" si="17"/>
        <v>345</v>
      </c>
      <c r="D351" s="97"/>
      <c r="F351" s="98" t="str">
        <f>IF($E351="","",IFERROR(VLOOKUP($E351,tbFuncionarios[[Matrícula]:[Status]],2,FALSE),""))</f>
        <v/>
      </c>
      <c r="G351" s="102" t="str">
        <f>IF($E351="","",IFERROR(VLOOKUP($E351,tbFuncionarios[[Matrícula]:[Status]],4,FALSE),""))</f>
        <v/>
      </c>
      <c r="H351" s="102" t="str">
        <f>IF($E351="","",IFERROR(VLOOKUP($E351,tbFuncionarios[[Matrícula]:[Status]],5,FALSE),""))</f>
        <v/>
      </c>
      <c r="I351" s="102" t="str">
        <f>IF($E351="","",IFERROR(VLOOKUP($E351,tbFuncionarios[[Matrícula]:[Status]],6,FALSE),""))</f>
        <v/>
      </c>
      <c r="J351" s="98" t="str">
        <f>IF($E351="","",IFERROR(INDEX(tbFuncionarios[],MATCH($E351,tbFuncionarios[Matrícula],0),2),""))</f>
        <v/>
      </c>
      <c r="K351" s="102" t="str">
        <f>IF($E351="","",IFERROR(VLOOKUP($E351,tbFuncionarios[[Matrícula]:[Status]],7,FALSE),""))</f>
        <v/>
      </c>
      <c r="L351" s="99"/>
      <c r="M351" s="99"/>
      <c r="N351" s="100" t="str">
        <f t="shared" si="15"/>
        <v/>
      </c>
      <c r="O351" s="101"/>
    </row>
    <row r="352" spans="2:15" x14ac:dyDescent="0.25">
      <c r="B352" s="9" t="str">
        <f t="shared" si="16"/>
        <v/>
      </c>
      <c r="C352" s="96">
        <f t="shared" si="17"/>
        <v>346</v>
      </c>
      <c r="D352" s="97"/>
      <c r="F352" s="98" t="str">
        <f>IF($E352="","",IFERROR(VLOOKUP($E352,tbFuncionarios[[Matrícula]:[Status]],2,FALSE),""))</f>
        <v/>
      </c>
      <c r="G352" s="102" t="str">
        <f>IF($E352="","",IFERROR(VLOOKUP($E352,tbFuncionarios[[Matrícula]:[Status]],4,FALSE),""))</f>
        <v/>
      </c>
      <c r="H352" s="102" t="str">
        <f>IF($E352="","",IFERROR(VLOOKUP($E352,tbFuncionarios[[Matrícula]:[Status]],5,FALSE),""))</f>
        <v/>
      </c>
      <c r="I352" s="102" t="str">
        <f>IF($E352="","",IFERROR(VLOOKUP($E352,tbFuncionarios[[Matrícula]:[Status]],6,FALSE),""))</f>
        <v/>
      </c>
      <c r="J352" s="98" t="str">
        <f>IF($E352="","",IFERROR(INDEX(tbFuncionarios[],MATCH($E352,tbFuncionarios[Matrícula],0),2),""))</f>
        <v/>
      </c>
      <c r="K352" s="102" t="str">
        <f>IF($E352="","",IFERROR(VLOOKUP($E352,tbFuncionarios[[Matrícula]:[Status]],7,FALSE),""))</f>
        <v/>
      </c>
      <c r="L352" s="99"/>
      <c r="M352" s="99"/>
      <c r="N352" s="100" t="str">
        <f t="shared" si="15"/>
        <v/>
      </c>
      <c r="O352" s="101"/>
    </row>
    <row r="353" spans="2:15" x14ac:dyDescent="0.25">
      <c r="B353" s="9" t="str">
        <f t="shared" si="16"/>
        <v/>
      </c>
      <c r="C353" s="96">
        <f t="shared" si="17"/>
        <v>347</v>
      </c>
      <c r="D353" s="97"/>
      <c r="F353" s="98" t="str">
        <f>IF($E353="","",IFERROR(VLOOKUP($E353,tbFuncionarios[[Matrícula]:[Status]],2,FALSE),""))</f>
        <v/>
      </c>
      <c r="G353" s="102" t="str">
        <f>IF($E353="","",IFERROR(VLOOKUP($E353,tbFuncionarios[[Matrícula]:[Status]],4,FALSE),""))</f>
        <v/>
      </c>
      <c r="H353" s="102" t="str">
        <f>IF($E353="","",IFERROR(VLOOKUP($E353,tbFuncionarios[[Matrícula]:[Status]],5,FALSE),""))</f>
        <v/>
      </c>
      <c r="I353" s="102" t="str">
        <f>IF($E353="","",IFERROR(VLOOKUP($E353,tbFuncionarios[[Matrícula]:[Status]],6,FALSE),""))</f>
        <v/>
      </c>
      <c r="J353" s="98" t="str">
        <f>IF($E353="","",IFERROR(INDEX(tbFuncionarios[],MATCH($E353,tbFuncionarios[Matrícula],0),2),""))</f>
        <v/>
      </c>
      <c r="K353" s="102" t="str">
        <f>IF($E353="","",IFERROR(VLOOKUP($E353,tbFuncionarios[[Matrícula]:[Status]],7,FALSE),""))</f>
        <v/>
      </c>
      <c r="L353" s="99"/>
      <c r="M353" s="99"/>
      <c r="N353" s="100" t="str">
        <f t="shared" si="15"/>
        <v/>
      </c>
      <c r="O353" s="101"/>
    </row>
    <row r="354" spans="2:15" x14ac:dyDescent="0.25">
      <c r="B354" s="9" t="str">
        <f t="shared" si="16"/>
        <v/>
      </c>
      <c r="C354" s="96">
        <f t="shared" si="17"/>
        <v>348</v>
      </c>
      <c r="D354" s="97"/>
      <c r="F354" s="98" t="str">
        <f>IF($E354="","",IFERROR(VLOOKUP($E354,tbFuncionarios[[Matrícula]:[Status]],2,FALSE),""))</f>
        <v/>
      </c>
      <c r="G354" s="102" t="str">
        <f>IF($E354="","",IFERROR(VLOOKUP($E354,tbFuncionarios[[Matrícula]:[Status]],4,FALSE),""))</f>
        <v/>
      </c>
      <c r="H354" s="102" t="str">
        <f>IF($E354="","",IFERROR(VLOOKUP($E354,tbFuncionarios[[Matrícula]:[Status]],5,FALSE),""))</f>
        <v/>
      </c>
      <c r="I354" s="102" t="str">
        <f>IF($E354="","",IFERROR(VLOOKUP($E354,tbFuncionarios[[Matrícula]:[Status]],6,FALSE),""))</f>
        <v/>
      </c>
      <c r="J354" s="98" t="str">
        <f>IF($E354="","",IFERROR(INDEX(tbFuncionarios[],MATCH($E354,tbFuncionarios[Matrícula],0),2),""))</f>
        <v/>
      </c>
      <c r="K354" s="102" t="str">
        <f>IF($E354="","",IFERROR(VLOOKUP($E354,tbFuncionarios[[Matrícula]:[Status]],7,FALSE),""))</f>
        <v/>
      </c>
      <c r="L354" s="99"/>
      <c r="M354" s="99"/>
      <c r="N354" s="100" t="str">
        <f t="shared" si="15"/>
        <v/>
      </c>
      <c r="O354" s="101"/>
    </row>
    <row r="355" spans="2:15" x14ac:dyDescent="0.25">
      <c r="B355" s="9" t="str">
        <f t="shared" si="16"/>
        <v/>
      </c>
      <c r="C355" s="96">
        <f t="shared" si="17"/>
        <v>349</v>
      </c>
      <c r="D355" s="97"/>
      <c r="F355" s="98" t="str">
        <f>IF($E355="","",IFERROR(VLOOKUP($E355,tbFuncionarios[[Matrícula]:[Status]],2,FALSE),""))</f>
        <v/>
      </c>
      <c r="G355" s="102" t="str">
        <f>IF($E355="","",IFERROR(VLOOKUP($E355,tbFuncionarios[[Matrícula]:[Status]],4,FALSE),""))</f>
        <v/>
      </c>
      <c r="H355" s="102" t="str">
        <f>IF($E355="","",IFERROR(VLOOKUP($E355,tbFuncionarios[[Matrícula]:[Status]],5,FALSE),""))</f>
        <v/>
      </c>
      <c r="I355" s="102" t="str">
        <f>IF($E355="","",IFERROR(VLOOKUP($E355,tbFuncionarios[[Matrícula]:[Status]],6,FALSE),""))</f>
        <v/>
      </c>
      <c r="J355" s="98" t="str">
        <f>IF($E355="","",IFERROR(INDEX(tbFuncionarios[],MATCH($E355,tbFuncionarios[Matrícula],0),2),""))</f>
        <v/>
      </c>
      <c r="K355" s="102" t="str">
        <f>IF($E355="","",IFERROR(VLOOKUP($E355,tbFuncionarios[[Matrícula]:[Status]],7,FALSE),""))</f>
        <v/>
      </c>
      <c r="L355" s="99"/>
      <c r="M355" s="99"/>
      <c r="N355" s="100" t="str">
        <f t="shared" si="15"/>
        <v/>
      </c>
      <c r="O355" s="101"/>
    </row>
    <row r="356" spans="2:15" x14ac:dyDescent="0.25">
      <c r="B356" s="9" t="str">
        <f t="shared" si="16"/>
        <v/>
      </c>
      <c r="C356" s="96">
        <f t="shared" si="17"/>
        <v>350</v>
      </c>
      <c r="D356" s="97"/>
      <c r="F356" s="98" t="str">
        <f>IF($E356="","",IFERROR(VLOOKUP($E356,tbFuncionarios[[Matrícula]:[Status]],2,FALSE),""))</f>
        <v/>
      </c>
      <c r="G356" s="102" t="str">
        <f>IF($E356="","",IFERROR(VLOOKUP($E356,tbFuncionarios[[Matrícula]:[Status]],4,FALSE),""))</f>
        <v/>
      </c>
      <c r="H356" s="102" t="str">
        <f>IF($E356="","",IFERROR(VLOOKUP($E356,tbFuncionarios[[Matrícula]:[Status]],5,FALSE),""))</f>
        <v/>
      </c>
      <c r="I356" s="102" t="str">
        <f>IF($E356="","",IFERROR(VLOOKUP($E356,tbFuncionarios[[Matrícula]:[Status]],6,FALSE),""))</f>
        <v/>
      </c>
      <c r="J356" s="98" t="str">
        <f>IF($E356="","",IFERROR(INDEX(tbFuncionarios[],MATCH($E356,tbFuncionarios[Matrícula],0),2),""))</f>
        <v/>
      </c>
      <c r="K356" s="102" t="str">
        <f>IF($E356="","",IFERROR(VLOOKUP($E356,tbFuncionarios[[Matrícula]:[Status]],7,FALSE),""))</f>
        <v/>
      </c>
      <c r="L356" s="99"/>
      <c r="M356" s="99"/>
      <c r="N356" s="100" t="str">
        <f t="shared" si="15"/>
        <v/>
      </c>
      <c r="O356" s="101"/>
    </row>
    <row r="357" spans="2:15" x14ac:dyDescent="0.25">
      <c r="B357" s="9" t="str">
        <f t="shared" si="16"/>
        <v/>
      </c>
      <c r="C357" s="96">
        <f t="shared" si="17"/>
        <v>351</v>
      </c>
      <c r="D357" s="97"/>
      <c r="F357" s="98" t="str">
        <f>IF($E357="","",IFERROR(VLOOKUP($E357,tbFuncionarios[[Matrícula]:[Status]],2,FALSE),""))</f>
        <v/>
      </c>
      <c r="G357" s="102" t="str">
        <f>IF($E357="","",IFERROR(VLOOKUP($E357,tbFuncionarios[[Matrícula]:[Status]],4,FALSE),""))</f>
        <v/>
      </c>
      <c r="H357" s="102" t="str">
        <f>IF($E357="","",IFERROR(VLOOKUP($E357,tbFuncionarios[[Matrícula]:[Status]],5,FALSE),""))</f>
        <v/>
      </c>
      <c r="I357" s="102" t="str">
        <f>IF($E357="","",IFERROR(VLOOKUP($E357,tbFuncionarios[[Matrícula]:[Status]],6,FALSE),""))</f>
        <v/>
      </c>
      <c r="J357" s="98" t="str">
        <f>IF($E357="","",IFERROR(INDEX(tbFuncionarios[],MATCH($E357,tbFuncionarios[Matrícula],0),2),""))</f>
        <v/>
      </c>
      <c r="K357" s="102" t="str">
        <f>IF($E357="","",IFERROR(VLOOKUP($E357,tbFuncionarios[[Matrícula]:[Status]],7,FALSE),""))</f>
        <v/>
      </c>
      <c r="L357" s="99"/>
      <c r="M357" s="99"/>
      <c r="N357" s="100" t="str">
        <f t="shared" si="15"/>
        <v/>
      </c>
      <c r="O357" s="101"/>
    </row>
    <row r="358" spans="2:15" x14ac:dyDescent="0.25">
      <c r="B358" s="9" t="str">
        <f t="shared" si="16"/>
        <v/>
      </c>
      <c r="C358" s="96">
        <f t="shared" si="17"/>
        <v>352</v>
      </c>
      <c r="D358" s="97"/>
      <c r="F358" s="98" t="str">
        <f>IF($E358="","",IFERROR(VLOOKUP($E358,tbFuncionarios[[Matrícula]:[Status]],2,FALSE),""))</f>
        <v/>
      </c>
      <c r="G358" s="102" t="str">
        <f>IF($E358="","",IFERROR(VLOOKUP($E358,tbFuncionarios[[Matrícula]:[Status]],4,FALSE),""))</f>
        <v/>
      </c>
      <c r="H358" s="102" t="str">
        <f>IF($E358="","",IFERROR(VLOOKUP($E358,tbFuncionarios[[Matrícula]:[Status]],5,FALSE),""))</f>
        <v/>
      </c>
      <c r="I358" s="102" t="str">
        <f>IF($E358="","",IFERROR(VLOOKUP($E358,tbFuncionarios[[Matrícula]:[Status]],6,FALSE),""))</f>
        <v/>
      </c>
      <c r="J358" s="98" t="str">
        <f>IF($E358="","",IFERROR(INDEX(tbFuncionarios[],MATCH($E358,tbFuncionarios[Matrícula],0),2),""))</f>
        <v/>
      </c>
      <c r="K358" s="102" t="str">
        <f>IF($E358="","",IFERROR(VLOOKUP($E358,tbFuncionarios[[Matrícula]:[Status]],7,FALSE),""))</f>
        <v/>
      </c>
      <c r="L358" s="99"/>
      <c r="M358" s="99"/>
      <c r="N358" s="100" t="str">
        <f t="shared" si="15"/>
        <v/>
      </c>
      <c r="O358" s="101"/>
    </row>
    <row r="359" spans="2:15" x14ac:dyDescent="0.25">
      <c r="B359" s="9" t="str">
        <f t="shared" si="16"/>
        <v/>
      </c>
      <c r="C359" s="96">
        <f t="shared" si="17"/>
        <v>353</v>
      </c>
      <c r="D359" s="97"/>
      <c r="F359" s="98" t="str">
        <f>IF($E359="","",IFERROR(VLOOKUP($E359,tbFuncionarios[[Matrícula]:[Status]],2,FALSE),""))</f>
        <v/>
      </c>
      <c r="G359" s="102" t="str">
        <f>IF($E359="","",IFERROR(VLOOKUP($E359,tbFuncionarios[[Matrícula]:[Status]],4,FALSE),""))</f>
        <v/>
      </c>
      <c r="H359" s="102" t="str">
        <f>IF($E359="","",IFERROR(VLOOKUP($E359,tbFuncionarios[[Matrícula]:[Status]],5,FALSE),""))</f>
        <v/>
      </c>
      <c r="I359" s="102" t="str">
        <f>IF($E359="","",IFERROR(VLOOKUP($E359,tbFuncionarios[[Matrícula]:[Status]],6,FALSE),""))</f>
        <v/>
      </c>
      <c r="J359" s="98" t="str">
        <f>IF($E359="","",IFERROR(INDEX(tbFuncionarios[],MATCH($E359,tbFuncionarios[Matrícula],0),2),""))</f>
        <v/>
      </c>
      <c r="K359" s="102" t="str">
        <f>IF($E359="","",IFERROR(VLOOKUP($E359,tbFuncionarios[[Matrícula]:[Status]],7,FALSE),""))</f>
        <v/>
      </c>
      <c r="L359" s="99"/>
      <c r="M359" s="99"/>
      <c r="N359" s="100" t="str">
        <f t="shared" si="15"/>
        <v/>
      </c>
      <c r="O359" s="101"/>
    </row>
    <row r="360" spans="2:15" x14ac:dyDescent="0.25">
      <c r="B360" s="9" t="str">
        <f t="shared" si="16"/>
        <v/>
      </c>
      <c r="C360" s="96">
        <f t="shared" si="17"/>
        <v>354</v>
      </c>
      <c r="D360" s="97"/>
      <c r="F360" s="98" t="str">
        <f>IF($E360="","",IFERROR(VLOOKUP($E360,tbFuncionarios[[Matrícula]:[Status]],2,FALSE),""))</f>
        <v/>
      </c>
      <c r="G360" s="102" t="str">
        <f>IF($E360="","",IFERROR(VLOOKUP($E360,tbFuncionarios[[Matrícula]:[Status]],4,FALSE),""))</f>
        <v/>
      </c>
      <c r="H360" s="102" t="str">
        <f>IF($E360="","",IFERROR(VLOOKUP($E360,tbFuncionarios[[Matrícula]:[Status]],5,FALSE),""))</f>
        <v/>
      </c>
      <c r="I360" s="102" t="str">
        <f>IF($E360="","",IFERROR(VLOOKUP($E360,tbFuncionarios[[Matrícula]:[Status]],6,FALSE),""))</f>
        <v/>
      </c>
      <c r="J360" s="98" t="str">
        <f>IF($E360="","",IFERROR(INDEX(tbFuncionarios[],MATCH($E360,tbFuncionarios[Matrícula],0),2),""))</f>
        <v/>
      </c>
      <c r="K360" s="102" t="str">
        <f>IF($E360="","",IFERROR(VLOOKUP($E360,tbFuncionarios[[Matrícula]:[Status]],7,FALSE),""))</f>
        <v/>
      </c>
      <c r="L360" s="99"/>
      <c r="M360" s="99"/>
      <c r="N360" s="100" t="str">
        <f t="shared" si="15"/>
        <v/>
      </c>
      <c r="O360" s="101"/>
    </row>
    <row r="361" spans="2:15" x14ac:dyDescent="0.25">
      <c r="B361" s="9" t="str">
        <f t="shared" si="16"/>
        <v/>
      </c>
      <c r="C361" s="96">
        <f t="shared" si="17"/>
        <v>355</v>
      </c>
      <c r="D361" s="97"/>
      <c r="F361" s="98" t="str">
        <f>IF($E361="","",IFERROR(VLOOKUP($E361,tbFuncionarios[[Matrícula]:[Status]],2,FALSE),""))</f>
        <v/>
      </c>
      <c r="G361" s="102" t="str">
        <f>IF($E361="","",IFERROR(VLOOKUP($E361,tbFuncionarios[[Matrícula]:[Status]],4,FALSE),""))</f>
        <v/>
      </c>
      <c r="H361" s="102" t="str">
        <f>IF($E361="","",IFERROR(VLOOKUP($E361,tbFuncionarios[[Matrícula]:[Status]],5,FALSE),""))</f>
        <v/>
      </c>
      <c r="I361" s="102" t="str">
        <f>IF($E361="","",IFERROR(VLOOKUP($E361,tbFuncionarios[[Matrícula]:[Status]],6,FALSE),""))</f>
        <v/>
      </c>
      <c r="J361" s="98" t="str">
        <f>IF($E361="","",IFERROR(INDEX(tbFuncionarios[],MATCH($E361,tbFuncionarios[Matrícula],0),2),""))</f>
        <v/>
      </c>
      <c r="K361" s="102" t="str">
        <f>IF($E361="","",IFERROR(VLOOKUP($E361,tbFuncionarios[[Matrícula]:[Status]],7,FALSE),""))</f>
        <v/>
      </c>
      <c r="L361" s="99"/>
      <c r="M361" s="99"/>
      <c r="N361" s="100" t="str">
        <f t="shared" si="15"/>
        <v/>
      </c>
      <c r="O361" s="101"/>
    </row>
    <row r="362" spans="2:15" x14ac:dyDescent="0.25">
      <c r="B362" s="9" t="str">
        <f t="shared" si="16"/>
        <v/>
      </c>
      <c r="C362" s="96">
        <f t="shared" si="17"/>
        <v>356</v>
      </c>
      <c r="D362" s="97"/>
      <c r="F362" s="98" t="str">
        <f>IF($E362="","",IFERROR(VLOOKUP($E362,tbFuncionarios[[Matrícula]:[Status]],2,FALSE),""))</f>
        <v/>
      </c>
      <c r="G362" s="102" t="str">
        <f>IF($E362="","",IFERROR(VLOOKUP($E362,tbFuncionarios[[Matrícula]:[Status]],4,FALSE),""))</f>
        <v/>
      </c>
      <c r="H362" s="102" t="str">
        <f>IF($E362="","",IFERROR(VLOOKUP($E362,tbFuncionarios[[Matrícula]:[Status]],5,FALSE),""))</f>
        <v/>
      </c>
      <c r="I362" s="102" t="str">
        <f>IF($E362="","",IFERROR(VLOOKUP($E362,tbFuncionarios[[Matrícula]:[Status]],6,FALSE),""))</f>
        <v/>
      </c>
      <c r="J362" s="98" t="str">
        <f>IF($E362="","",IFERROR(INDEX(tbFuncionarios[],MATCH($E362,tbFuncionarios[Matrícula],0),2),""))</f>
        <v/>
      </c>
      <c r="K362" s="102" t="str">
        <f>IF($E362="","",IFERROR(VLOOKUP($E362,tbFuncionarios[[Matrícula]:[Status]],7,FALSE),""))</f>
        <v/>
      </c>
      <c r="L362" s="99"/>
      <c r="M362" s="99"/>
      <c r="N362" s="100" t="str">
        <f t="shared" si="15"/>
        <v/>
      </c>
      <c r="O362" s="101"/>
    </row>
    <row r="363" spans="2:15" x14ac:dyDescent="0.25">
      <c r="B363" s="9" t="str">
        <f t="shared" si="16"/>
        <v/>
      </c>
      <c r="C363" s="96">
        <f t="shared" si="17"/>
        <v>357</v>
      </c>
      <c r="D363" s="97"/>
      <c r="F363" s="98" t="str">
        <f>IF($E363="","",IFERROR(VLOOKUP($E363,tbFuncionarios[[Matrícula]:[Status]],2,FALSE),""))</f>
        <v/>
      </c>
      <c r="G363" s="102" t="str">
        <f>IF($E363="","",IFERROR(VLOOKUP($E363,tbFuncionarios[[Matrícula]:[Status]],4,FALSE),""))</f>
        <v/>
      </c>
      <c r="H363" s="102" t="str">
        <f>IF($E363="","",IFERROR(VLOOKUP($E363,tbFuncionarios[[Matrícula]:[Status]],5,FALSE),""))</f>
        <v/>
      </c>
      <c r="I363" s="102" t="str">
        <f>IF($E363="","",IFERROR(VLOOKUP($E363,tbFuncionarios[[Matrícula]:[Status]],6,FALSE),""))</f>
        <v/>
      </c>
      <c r="J363" s="98" t="str">
        <f>IF($E363="","",IFERROR(INDEX(tbFuncionarios[],MATCH($E363,tbFuncionarios[Matrícula],0),2),""))</f>
        <v/>
      </c>
      <c r="K363" s="102" t="str">
        <f>IF($E363="","",IFERROR(VLOOKUP($E363,tbFuncionarios[[Matrícula]:[Status]],7,FALSE),""))</f>
        <v/>
      </c>
      <c r="L363" s="99"/>
      <c r="M363" s="99"/>
      <c r="N363" s="100" t="str">
        <f t="shared" si="15"/>
        <v/>
      </c>
      <c r="O363" s="101"/>
    </row>
    <row r="364" spans="2:15" x14ac:dyDescent="0.25">
      <c r="B364" s="9" t="str">
        <f t="shared" si="16"/>
        <v/>
      </c>
      <c r="C364" s="96">
        <f t="shared" si="17"/>
        <v>358</v>
      </c>
      <c r="D364" s="97"/>
      <c r="F364" s="98" t="str">
        <f>IF($E364="","",IFERROR(VLOOKUP($E364,tbFuncionarios[[Matrícula]:[Status]],2,FALSE),""))</f>
        <v/>
      </c>
      <c r="G364" s="102" t="str">
        <f>IF($E364="","",IFERROR(VLOOKUP($E364,tbFuncionarios[[Matrícula]:[Status]],4,FALSE),""))</f>
        <v/>
      </c>
      <c r="H364" s="102" t="str">
        <f>IF($E364="","",IFERROR(VLOOKUP($E364,tbFuncionarios[[Matrícula]:[Status]],5,FALSE),""))</f>
        <v/>
      </c>
      <c r="I364" s="102" t="str">
        <f>IF($E364="","",IFERROR(VLOOKUP($E364,tbFuncionarios[[Matrícula]:[Status]],6,FALSE),""))</f>
        <v/>
      </c>
      <c r="J364" s="98" t="str">
        <f>IF($E364="","",IFERROR(INDEX(tbFuncionarios[],MATCH($E364,tbFuncionarios[Matrícula],0),2),""))</f>
        <v/>
      </c>
      <c r="K364" s="102" t="str">
        <f>IF($E364="","",IFERROR(VLOOKUP($E364,tbFuncionarios[[Matrícula]:[Status]],7,FALSE),""))</f>
        <v/>
      </c>
      <c r="L364" s="99"/>
      <c r="M364" s="99"/>
      <c r="N364" s="100" t="str">
        <f t="shared" si="15"/>
        <v/>
      </c>
      <c r="O364" s="101"/>
    </row>
    <row r="365" spans="2:15" x14ac:dyDescent="0.25">
      <c r="B365" s="9" t="str">
        <f t="shared" si="16"/>
        <v/>
      </c>
      <c r="C365" s="96">
        <f t="shared" si="17"/>
        <v>359</v>
      </c>
      <c r="D365" s="97"/>
      <c r="F365" s="98" t="str">
        <f>IF($E365="","",IFERROR(VLOOKUP($E365,tbFuncionarios[[Matrícula]:[Status]],2,FALSE),""))</f>
        <v/>
      </c>
      <c r="G365" s="102" t="str">
        <f>IF($E365="","",IFERROR(VLOOKUP($E365,tbFuncionarios[[Matrícula]:[Status]],4,FALSE),""))</f>
        <v/>
      </c>
      <c r="H365" s="102" t="str">
        <f>IF($E365="","",IFERROR(VLOOKUP($E365,tbFuncionarios[[Matrícula]:[Status]],5,FALSE),""))</f>
        <v/>
      </c>
      <c r="I365" s="102" t="str">
        <f>IF($E365="","",IFERROR(VLOOKUP($E365,tbFuncionarios[[Matrícula]:[Status]],6,FALSE),""))</f>
        <v/>
      </c>
      <c r="J365" s="98" t="str">
        <f>IF($E365="","",IFERROR(INDEX(tbFuncionarios[],MATCH($E365,tbFuncionarios[Matrícula],0),2),""))</f>
        <v/>
      </c>
      <c r="K365" s="102" t="str">
        <f>IF($E365="","",IFERROR(VLOOKUP($E365,tbFuncionarios[[Matrícula]:[Status]],7,FALSE),""))</f>
        <v/>
      </c>
      <c r="L365" s="99"/>
      <c r="M365" s="99"/>
      <c r="N365" s="100" t="str">
        <f t="shared" si="15"/>
        <v/>
      </c>
      <c r="O365" s="101"/>
    </row>
    <row r="366" spans="2:15" x14ac:dyDescent="0.25">
      <c r="B366" s="9" t="str">
        <f t="shared" si="16"/>
        <v/>
      </c>
      <c r="C366" s="96">
        <f t="shared" si="17"/>
        <v>360</v>
      </c>
      <c r="D366" s="97"/>
      <c r="F366" s="98" t="str">
        <f>IF($E366="","",IFERROR(VLOOKUP($E366,tbFuncionarios[[Matrícula]:[Status]],2,FALSE),""))</f>
        <v/>
      </c>
      <c r="G366" s="102" t="str">
        <f>IF($E366="","",IFERROR(VLOOKUP($E366,tbFuncionarios[[Matrícula]:[Status]],4,FALSE),""))</f>
        <v/>
      </c>
      <c r="H366" s="102" t="str">
        <f>IF($E366="","",IFERROR(VLOOKUP($E366,tbFuncionarios[[Matrícula]:[Status]],5,FALSE),""))</f>
        <v/>
      </c>
      <c r="I366" s="102" t="str">
        <f>IF($E366="","",IFERROR(VLOOKUP($E366,tbFuncionarios[[Matrícula]:[Status]],6,FALSE),""))</f>
        <v/>
      </c>
      <c r="J366" s="98" t="str">
        <f>IF($E366="","",IFERROR(INDEX(tbFuncionarios[],MATCH($E366,tbFuncionarios[Matrícula],0),2),""))</f>
        <v/>
      </c>
      <c r="K366" s="102" t="str">
        <f>IF($E366="","",IFERROR(VLOOKUP($E366,tbFuncionarios[[Matrícula]:[Status]],7,FALSE),""))</f>
        <v/>
      </c>
      <c r="L366" s="99"/>
      <c r="M366" s="99"/>
      <c r="N366" s="100" t="str">
        <f t="shared" si="15"/>
        <v/>
      </c>
      <c r="O366" s="101"/>
    </row>
    <row r="367" spans="2:15" x14ac:dyDescent="0.25">
      <c r="B367" s="9" t="str">
        <f t="shared" si="16"/>
        <v/>
      </c>
      <c r="C367" s="96">
        <f t="shared" si="17"/>
        <v>361</v>
      </c>
      <c r="D367" s="97"/>
      <c r="F367" s="98" t="str">
        <f>IF($E367="","",IFERROR(VLOOKUP($E367,tbFuncionarios[[Matrícula]:[Status]],2,FALSE),""))</f>
        <v/>
      </c>
      <c r="G367" s="102" t="str">
        <f>IF($E367="","",IFERROR(VLOOKUP($E367,tbFuncionarios[[Matrícula]:[Status]],4,FALSE),""))</f>
        <v/>
      </c>
      <c r="H367" s="102" t="str">
        <f>IF($E367="","",IFERROR(VLOOKUP($E367,tbFuncionarios[[Matrícula]:[Status]],5,FALSE),""))</f>
        <v/>
      </c>
      <c r="I367" s="102" t="str">
        <f>IF($E367="","",IFERROR(VLOOKUP($E367,tbFuncionarios[[Matrícula]:[Status]],6,FALSE),""))</f>
        <v/>
      </c>
      <c r="J367" s="98" t="str">
        <f>IF($E367="","",IFERROR(INDEX(tbFuncionarios[],MATCH($E367,tbFuncionarios[Matrícula],0),2),""))</f>
        <v/>
      </c>
      <c r="K367" s="102" t="str">
        <f>IF($E367="","",IFERROR(VLOOKUP($E367,tbFuncionarios[[Matrícula]:[Status]],7,FALSE),""))</f>
        <v/>
      </c>
      <c r="L367" s="99"/>
      <c r="M367" s="99"/>
      <c r="N367" s="100" t="str">
        <f t="shared" si="15"/>
        <v/>
      </c>
      <c r="O367" s="101"/>
    </row>
    <row r="368" spans="2:15" x14ac:dyDescent="0.25">
      <c r="B368" s="9" t="str">
        <f t="shared" si="16"/>
        <v/>
      </c>
      <c r="C368" s="96">
        <f t="shared" si="17"/>
        <v>362</v>
      </c>
      <c r="D368" s="97"/>
      <c r="F368" s="98" t="str">
        <f>IF($E368="","",IFERROR(VLOOKUP($E368,tbFuncionarios[[Matrícula]:[Status]],2,FALSE),""))</f>
        <v/>
      </c>
      <c r="G368" s="102" t="str">
        <f>IF($E368="","",IFERROR(VLOOKUP($E368,tbFuncionarios[[Matrícula]:[Status]],4,FALSE),""))</f>
        <v/>
      </c>
      <c r="H368" s="102" t="str">
        <f>IF($E368="","",IFERROR(VLOOKUP($E368,tbFuncionarios[[Matrícula]:[Status]],5,FALSE),""))</f>
        <v/>
      </c>
      <c r="I368" s="102" t="str">
        <f>IF($E368="","",IFERROR(VLOOKUP($E368,tbFuncionarios[[Matrícula]:[Status]],6,FALSE),""))</f>
        <v/>
      </c>
      <c r="J368" s="98" t="str">
        <f>IF($E368="","",IFERROR(INDEX(tbFuncionarios[],MATCH($E368,tbFuncionarios[Matrícula],0),2),""))</f>
        <v/>
      </c>
      <c r="K368" s="102" t="str">
        <f>IF($E368="","",IFERROR(VLOOKUP($E368,tbFuncionarios[[Matrícula]:[Status]],7,FALSE),""))</f>
        <v/>
      </c>
      <c r="L368" s="99"/>
      <c r="M368" s="99"/>
      <c r="N368" s="100" t="str">
        <f t="shared" si="15"/>
        <v/>
      </c>
      <c r="O368" s="101"/>
    </row>
    <row r="369" spans="2:15" x14ac:dyDescent="0.25">
      <c r="B369" s="9" t="str">
        <f t="shared" si="16"/>
        <v/>
      </c>
      <c r="C369" s="96">
        <f t="shared" si="17"/>
        <v>363</v>
      </c>
      <c r="D369" s="97"/>
      <c r="F369" s="98" t="str">
        <f>IF($E369="","",IFERROR(VLOOKUP($E369,tbFuncionarios[[Matrícula]:[Status]],2,FALSE),""))</f>
        <v/>
      </c>
      <c r="G369" s="102" t="str">
        <f>IF($E369="","",IFERROR(VLOOKUP($E369,tbFuncionarios[[Matrícula]:[Status]],4,FALSE),""))</f>
        <v/>
      </c>
      <c r="H369" s="102" t="str">
        <f>IF($E369="","",IFERROR(VLOOKUP($E369,tbFuncionarios[[Matrícula]:[Status]],5,FALSE),""))</f>
        <v/>
      </c>
      <c r="I369" s="102" t="str">
        <f>IF($E369="","",IFERROR(VLOOKUP($E369,tbFuncionarios[[Matrícula]:[Status]],6,FALSE),""))</f>
        <v/>
      </c>
      <c r="J369" s="98" t="str">
        <f>IF($E369="","",IFERROR(INDEX(tbFuncionarios[],MATCH($E369,tbFuncionarios[Matrícula],0),2),""))</f>
        <v/>
      </c>
      <c r="K369" s="102" t="str">
        <f>IF($E369="","",IFERROR(VLOOKUP($E369,tbFuncionarios[[Matrícula]:[Status]],7,FALSE),""))</f>
        <v/>
      </c>
      <c r="L369" s="99"/>
      <c r="M369" s="99"/>
      <c r="N369" s="100" t="str">
        <f t="shared" si="15"/>
        <v/>
      </c>
      <c r="O369" s="101"/>
    </row>
    <row r="370" spans="2:15" x14ac:dyDescent="0.25">
      <c r="B370" s="9" t="str">
        <f t="shared" si="16"/>
        <v/>
      </c>
      <c r="C370" s="96">
        <f t="shared" si="17"/>
        <v>364</v>
      </c>
      <c r="D370" s="97"/>
      <c r="F370" s="98" t="str">
        <f>IF($E370="","",IFERROR(VLOOKUP($E370,tbFuncionarios[[Matrícula]:[Status]],2,FALSE),""))</f>
        <v/>
      </c>
      <c r="G370" s="102" t="str">
        <f>IF($E370="","",IFERROR(VLOOKUP($E370,tbFuncionarios[[Matrícula]:[Status]],4,FALSE),""))</f>
        <v/>
      </c>
      <c r="H370" s="102" t="str">
        <f>IF($E370="","",IFERROR(VLOOKUP($E370,tbFuncionarios[[Matrícula]:[Status]],5,FALSE),""))</f>
        <v/>
      </c>
      <c r="I370" s="102" t="str">
        <f>IF($E370="","",IFERROR(VLOOKUP($E370,tbFuncionarios[[Matrícula]:[Status]],6,FALSE),""))</f>
        <v/>
      </c>
      <c r="J370" s="98" t="str">
        <f>IF($E370="","",IFERROR(INDEX(tbFuncionarios[],MATCH($E370,tbFuncionarios[Matrícula],0),2),""))</f>
        <v/>
      </c>
      <c r="K370" s="102" t="str">
        <f>IF($E370="","",IFERROR(VLOOKUP($E370,tbFuncionarios[[Matrícula]:[Status]],7,FALSE),""))</f>
        <v/>
      </c>
      <c r="L370" s="99"/>
      <c r="M370" s="99"/>
      <c r="N370" s="100" t="str">
        <f t="shared" si="15"/>
        <v/>
      </c>
      <c r="O370" s="101"/>
    </row>
    <row r="371" spans="2:15" x14ac:dyDescent="0.25">
      <c r="B371" s="9" t="str">
        <f t="shared" si="16"/>
        <v/>
      </c>
      <c r="C371" s="96">
        <f t="shared" si="17"/>
        <v>365</v>
      </c>
      <c r="D371" s="97"/>
      <c r="F371" s="98" t="str">
        <f>IF($E371="","",IFERROR(VLOOKUP($E371,tbFuncionarios[[Matrícula]:[Status]],2,FALSE),""))</f>
        <v/>
      </c>
      <c r="G371" s="102" t="str">
        <f>IF($E371="","",IFERROR(VLOOKUP($E371,tbFuncionarios[[Matrícula]:[Status]],4,FALSE),""))</f>
        <v/>
      </c>
      <c r="H371" s="102" t="str">
        <f>IF($E371="","",IFERROR(VLOOKUP($E371,tbFuncionarios[[Matrícula]:[Status]],5,FALSE),""))</f>
        <v/>
      </c>
      <c r="I371" s="102" t="str">
        <f>IF($E371="","",IFERROR(VLOOKUP($E371,tbFuncionarios[[Matrícula]:[Status]],6,FALSE),""))</f>
        <v/>
      </c>
      <c r="J371" s="98" t="str">
        <f>IF($E371="","",IFERROR(INDEX(tbFuncionarios[],MATCH($E371,tbFuncionarios[Matrícula],0),2),""))</f>
        <v/>
      </c>
      <c r="K371" s="102" t="str">
        <f>IF($E371="","",IFERROR(VLOOKUP($E371,tbFuncionarios[[Matrícula]:[Status]],7,FALSE),""))</f>
        <v/>
      </c>
      <c r="L371" s="99"/>
      <c r="M371" s="99"/>
      <c r="N371" s="100" t="str">
        <f t="shared" si="15"/>
        <v/>
      </c>
      <c r="O371" s="101"/>
    </row>
    <row r="372" spans="2:15" x14ac:dyDescent="0.25">
      <c r="B372" s="9" t="str">
        <f t="shared" si="16"/>
        <v/>
      </c>
      <c r="C372" s="96">
        <f t="shared" si="17"/>
        <v>366</v>
      </c>
      <c r="D372" s="97"/>
      <c r="F372" s="98" t="str">
        <f>IF($E372="","",IFERROR(VLOOKUP($E372,tbFuncionarios[[Matrícula]:[Status]],2,FALSE),""))</f>
        <v/>
      </c>
      <c r="G372" s="102" t="str">
        <f>IF($E372="","",IFERROR(VLOOKUP($E372,tbFuncionarios[[Matrícula]:[Status]],4,FALSE),""))</f>
        <v/>
      </c>
      <c r="H372" s="102" t="str">
        <f>IF($E372="","",IFERROR(VLOOKUP($E372,tbFuncionarios[[Matrícula]:[Status]],5,FALSE),""))</f>
        <v/>
      </c>
      <c r="I372" s="102" t="str">
        <f>IF($E372="","",IFERROR(VLOOKUP($E372,tbFuncionarios[[Matrícula]:[Status]],6,FALSE),""))</f>
        <v/>
      </c>
      <c r="J372" s="98" t="str">
        <f>IF($E372="","",IFERROR(INDEX(tbFuncionarios[],MATCH($E372,tbFuncionarios[Matrícula],0),2),""))</f>
        <v/>
      </c>
      <c r="K372" s="102" t="str">
        <f>IF($E372="","",IFERROR(VLOOKUP($E372,tbFuncionarios[[Matrícula]:[Status]],7,FALSE),""))</f>
        <v/>
      </c>
      <c r="L372" s="99"/>
      <c r="M372" s="99"/>
      <c r="N372" s="100" t="str">
        <f t="shared" si="15"/>
        <v/>
      </c>
      <c r="O372" s="101"/>
    </row>
    <row r="373" spans="2:15" x14ac:dyDescent="0.25">
      <c r="B373" s="9" t="str">
        <f t="shared" si="16"/>
        <v/>
      </c>
      <c r="C373" s="96">
        <f t="shared" si="17"/>
        <v>367</v>
      </c>
      <c r="D373" s="97"/>
      <c r="F373" s="98" t="str">
        <f>IF($E373="","",IFERROR(VLOOKUP($E373,tbFuncionarios[[Matrícula]:[Status]],2,FALSE),""))</f>
        <v/>
      </c>
      <c r="G373" s="102" t="str">
        <f>IF($E373="","",IFERROR(VLOOKUP($E373,tbFuncionarios[[Matrícula]:[Status]],4,FALSE),""))</f>
        <v/>
      </c>
      <c r="H373" s="102" t="str">
        <f>IF($E373="","",IFERROR(VLOOKUP($E373,tbFuncionarios[[Matrícula]:[Status]],5,FALSE),""))</f>
        <v/>
      </c>
      <c r="I373" s="102" t="str">
        <f>IF($E373="","",IFERROR(VLOOKUP($E373,tbFuncionarios[[Matrícula]:[Status]],6,FALSE),""))</f>
        <v/>
      </c>
      <c r="J373" s="98" t="str">
        <f>IF($E373="","",IFERROR(INDEX(tbFuncionarios[],MATCH($E373,tbFuncionarios[Matrícula],0),2),""))</f>
        <v/>
      </c>
      <c r="K373" s="102" t="str">
        <f>IF($E373="","",IFERROR(VLOOKUP($E373,tbFuncionarios[[Matrícula]:[Status]],7,FALSE),""))</f>
        <v/>
      </c>
      <c r="L373" s="99"/>
      <c r="M373" s="99"/>
      <c r="N373" s="100" t="str">
        <f t="shared" si="15"/>
        <v/>
      </c>
      <c r="O373" s="101"/>
    </row>
    <row r="374" spans="2:15" x14ac:dyDescent="0.25">
      <c r="B374" s="9" t="str">
        <f t="shared" si="16"/>
        <v/>
      </c>
      <c r="C374" s="96">
        <f t="shared" si="17"/>
        <v>368</v>
      </c>
      <c r="D374" s="97"/>
      <c r="F374" s="98" t="str">
        <f>IF($E374="","",IFERROR(VLOOKUP($E374,tbFuncionarios[[Matrícula]:[Status]],2,FALSE),""))</f>
        <v/>
      </c>
      <c r="G374" s="102" t="str">
        <f>IF($E374="","",IFERROR(VLOOKUP($E374,tbFuncionarios[[Matrícula]:[Status]],4,FALSE),""))</f>
        <v/>
      </c>
      <c r="H374" s="102" t="str">
        <f>IF($E374="","",IFERROR(VLOOKUP($E374,tbFuncionarios[[Matrícula]:[Status]],5,FALSE),""))</f>
        <v/>
      </c>
      <c r="I374" s="102" t="str">
        <f>IF($E374="","",IFERROR(VLOOKUP($E374,tbFuncionarios[[Matrícula]:[Status]],6,FALSE),""))</f>
        <v/>
      </c>
      <c r="J374" s="98" t="str">
        <f>IF($E374="","",IFERROR(INDEX(tbFuncionarios[],MATCH($E374,tbFuncionarios[Matrícula],0),2),""))</f>
        <v/>
      </c>
      <c r="K374" s="102" t="str">
        <f>IF($E374="","",IFERROR(VLOOKUP($E374,tbFuncionarios[[Matrícula]:[Status]],7,FALSE),""))</f>
        <v/>
      </c>
      <c r="L374" s="99"/>
      <c r="M374" s="99"/>
      <c r="N374" s="100" t="str">
        <f t="shared" si="15"/>
        <v/>
      </c>
      <c r="O374" s="101"/>
    </row>
    <row r="375" spans="2:15" x14ac:dyDescent="0.25">
      <c r="B375" s="9" t="str">
        <f t="shared" si="16"/>
        <v/>
      </c>
      <c r="C375" s="96">
        <f t="shared" si="17"/>
        <v>369</v>
      </c>
      <c r="D375" s="97"/>
      <c r="F375" s="98" t="str">
        <f>IF($E375="","",IFERROR(VLOOKUP($E375,tbFuncionarios[[Matrícula]:[Status]],2,FALSE),""))</f>
        <v/>
      </c>
      <c r="G375" s="102" t="str">
        <f>IF($E375="","",IFERROR(VLOOKUP($E375,tbFuncionarios[[Matrícula]:[Status]],4,FALSE),""))</f>
        <v/>
      </c>
      <c r="H375" s="102" t="str">
        <f>IF($E375="","",IFERROR(VLOOKUP($E375,tbFuncionarios[[Matrícula]:[Status]],5,FALSE),""))</f>
        <v/>
      </c>
      <c r="I375" s="102" t="str">
        <f>IF($E375="","",IFERROR(VLOOKUP($E375,tbFuncionarios[[Matrícula]:[Status]],6,FALSE),""))</f>
        <v/>
      </c>
      <c r="J375" s="98" t="str">
        <f>IF($E375="","",IFERROR(INDEX(tbFuncionarios[],MATCH($E375,tbFuncionarios[Matrícula],0),2),""))</f>
        <v/>
      </c>
      <c r="K375" s="102" t="str">
        <f>IF($E375="","",IFERROR(VLOOKUP($E375,tbFuncionarios[[Matrícula]:[Status]],7,FALSE),""))</f>
        <v/>
      </c>
      <c r="L375" s="99"/>
      <c r="M375" s="99"/>
      <c r="N375" s="100" t="str">
        <f t="shared" si="15"/>
        <v/>
      </c>
      <c r="O375" s="101"/>
    </row>
    <row r="376" spans="2:15" x14ac:dyDescent="0.25">
      <c r="B376" s="9" t="str">
        <f t="shared" si="16"/>
        <v/>
      </c>
      <c r="C376" s="96">
        <f t="shared" si="17"/>
        <v>370</v>
      </c>
      <c r="D376" s="97"/>
      <c r="F376" s="98" t="str">
        <f>IF($E376="","",IFERROR(VLOOKUP($E376,tbFuncionarios[[Matrícula]:[Status]],2,FALSE),""))</f>
        <v/>
      </c>
      <c r="G376" s="102" t="str">
        <f>IF($E376="","",IFERROR(VLOOKUP($E376,tbFuncionarios[[Matrícula]:[Status]],4,FALSE),""))</f>
        <v/>
      </c>
      <c r="H376" s="102" t="str">
        <f>IF($E376="","",IFERROR(VLOOKUP($E376,tbFuncionarios[[Matrícula]:[Status]],5,FALSE),""))</f>
        <v/>
      </c>
      <c r="I376" s="102" t="str">
        <f>IF($E376="","",IFERROR(VLOOKUP($E376,tbFuncionarios[[Matrícula]:[Status]],6,FALSE),""))</f>
        <v/>
      </c>
      <c r="J376" s="98" t="str">
        <f>IF($E376="","",IFERROR(INDEX(tbFuncionarios[],MATCH($E376,tbFuncionarios[Matrícula],0),2),""))</f>
        <v/>
      </c>
      <c r="K376" s="102" t="str">
        <f>IF($E376="","",IFERROR(VLOOKUP($E376,tbFuncionarios[[Matrícula]:[Status]],7,FALSE),""))</f>
        <v/>
      </c>
      <c r="L376" s="99"/>
      <c r="M376" s="99"/>
      <c r="N376" s="100" t="str">
        <f t="shared" si="15"/>
        <v/>
      </c>
      <c r="O376" s="101"/>
    </row>
    <row r="377" spans="2:15" x14ac:dyDescent="0.25">
      <c r="B377" s="9" t="str">
        <f t="shared" si="16"/>
        <v/>
      </c>
      <c r="C377" s="96">
        <f t="shared" si="17"/>
        <v>371</v>
      </c>
      <c r="D377" s="97"/>
      <c r="F377" s="98" t="str">
        <f>IF($E377="","",IFERROR(VLOOKUP($E377,tbFuncionarios[[Matrícula]:[Status]],2,FALSE),""))</f>
        <v/>
      </c>
      <c r="G377" s="102" t="str">
        <f>IF($E377="","",IFERROR(VLOOKUP($E377,tbFuncionarios[[Matrícula]:[Status]],4,FALSE),""))</f>
        <v/>
      </c>
      <c r="H377" s="102" t="str">
        <f>IF($E377="","",IFERROR(VLOOKUP($E377,tbFuncionarios[[Matrícula]:[Status]],5,FALSE),""))</f>
        <v/>
      </c>
      <c r="I377" s="102" t="str">
        <f>IF($E377="","",IFERROR(VLOOKUP($E377,tbFuncionarios[[Matrícula]:[Status]],6,FALSE),""))</f>
        <v/>
      </c>
      <c r="J377" s="98" t="str">
        <f>IF($E377="","",IFERROR(INDEX(tbFuncionarios[],MATCH($E377,tbFuncionarios[Matrícula],0),2),""))</f>
        <v/>
      </c>
      <c r="K377" s="102" t="str">
        <f>IF($E377="","",IFERROR(VLOOKUP($E377,tbFuncionarios[[Matrícula]:[Status]],7,FALSE),""))</f>
        <v/>
      </c>
      <c r="L377" s="99"/>
      <c r="M377" s="99"/>
      <c r="N377" s="100" t="str">
        <f t="shared" si="15"/>
        <v/>
      </c>
      <c r="O377" s="101"/>
    </row>
    <row r="378" spans="2:15" x14ac:dyDescent="0.25">
      <c r="B378" s="9" t="str">
        <f t="shared" si="16"/>
        <v/>
      </c>
      <c r="C378" s="96">
        <f t="shared" si="17"/>
        <v>372</v>
      </c>
      <c r="D378" s="97"/>
      <c r="F378" s="98" t="str">
        <f>IF($E378="","",IFERROR(VLOOKUP($E378,tbFuncionarios[[Matrícula]:[Status]],2,FALSE),""))</f>
        <v/>
      </c>
      <c r="G378" s="102" t="str">
        <f>IF($E378="","",IFERROR(VLOOKUP($E378,tbFuncionarios[[Matrícula]:[Status]],4,FALSE),""))</f>
        <v/>
      </c>
      <c r="H378" s="102" t="str">
        <f>IF($E378="","",IFERROR(VLOOKUP($E378,tbFuncionarios[[Matrícula]:[Status]],5,FALSE),""))</f>
        <v/>
      </c>
      <c r="I378" s="102" t="str">
        <f>IF($E378="","",IFERROR(VLOOKUP($E378,tbFuncionarios[[Matrícula]:[Status]],6,FALSE),""))</f>
        <v/>
      </c>
      <c r="J378" s="98" t="str">
        <f>IF($E378="","",IFERROR(INDEX(tbFuncionarios[],MATCH($E378,tbFuncionarios[Matrícula],0),2),""))</f>
        <v/>
      </c>
      <c r="K378" s="102" t="str">
        <f>IF($E378="","",IFERROR(VLOOKUP($E378,tbFuncionarios[[Matrícula]:[Status]],7,FALSE),""))</f>
        <v/>
      </c>
      <c r="L378" s="99"/>
      <c r="M378" s="99"/>
      <c r="N378" s="100" t="str">
        <f t="shared" si="15"/>
        <v/>
      </c>
      <c r="O378" s="101"/>
    </row>
    <row r="379" spans="2:15" x14ac:dyDescent="0.25">
      <c r="B379" s="9" t="str">
        <f t="shared" si="16"/>
        <v/>
      </c>
      <c r="C379" s="96">
        <f t="shared" si="17"/>
        <v>373</v>
      </c>
      <c r="D379" s="97"/>
      <c r="F379" s="98" t="str">
        <f>IF($E379="","",IFERROR(VLOOKUP($E379,tbFuncionarios[[Matrícula]:[Status]],2,FALSE),""))</f>
        <v/>
      </c>
      <c r="G379" s="102" t="str">
        <f>IF($E379="","",IFERROR(VLOOKUP($E379,tbFuncionarios[[Matrícula]:[Status]],4,FALSE),""))</f>
        <v/>
      </c>
      <c r="H379" s="102" t="str">
        <f>IF($E379="","",IFERROR(VLOOKUP($E379,tbFuncionarios[[Matrícula]:[Status]],5,FALSE),""))</f>
        <v/>
      </c>
      <c r="I379" s="102" t="str">
        <f>IF($E379="","",IFERROR(VLOOKUP($E379,tbFuncionarios[[Matrícula]:[Status]],6,FALSE),""))</f>
        <v/>
      </c>
      <c r="J379" s="98" t="str">
        <f>IF($E379="","",IFERROR(INDEX(tbFuncionarios[],MATCH($E379,tbFuncionarios[Matrícula],0),2),""))</f>
        <v/>
      </c>
      <c r="K379" s="102" t="str">
        <f>IF($E379="","",IFERROR(VLOOKUP($E379,tbFuncionarios[[Matrícula]:[Status]],7,FALSE),""))</f>
        <v/>
      </c>
      <c r="L379" s="99"/>
      <c r="M379" s="99"/>
      <c r="N379" s="100" t="str">
        <f t="shared" si="15"/>
        <v/>
      </c>
      <c r="O379" s="101"/>
    </row>
    <row r="380" spans="2:15" x14ac:dyDescent="0.25">
      <c r="B380" s="9" t="str">
        <f t="shared" si="16"/>
        <v/>
      </c>
      <c r="C380" s="96">
        <f t="shared" si="17"/>
        <v>374</v>
      </c>
      <c r="D380" s="97"/>
      <c r="F380" s="98" t="str">
        <f>IF($E380="","",IFERROR(VLOOKUP($E380,tbFuncionarios[[Matrícula]:[Status]],2,FALSE),""))</f>
        <v/>
      </c>
      <c r="G380" s="102" t="str">
        <f>IF($E380="","",IFERROR(VLOOKUP($E380,tbFuncionarios[[Matrícula]:[Status]],4,FALSE),""))</f>
        <v/>
      </c>
      <c r="H380" s="102" t="str">
        <f>IF($E380="","",IFERROR(VLOOKUP($E380,tbFuncionarios[[Matrícula]:[Status]],5,FALSE),""))</f>
        <v/>
      </c>
      <c r="I380" s="102" t="str">
        <f>IF($E380="","",IFERROR(VLOOKUP($E380,tbFuncionarios[[Matrícula]:[Status]],6,FALSE),""))</f>
        <v/>
      </c>
      <c r="J380" s="98" t="str">
        <f>IF($E380="","",IFERROR(INDEX(tbFuncionarios[],MATCH($E380,tbFuncionarios[Matrícula],0),2),""))</f>
        <v/>
      </c>
      <c r="K380" s="102" t="str">
        <f>IF($E380="","",IFERROR(VLOOKUP($E380,tbFuncionarios[[Matrícula]:[Status]],7,FALSE),""))</f>
        <v/>
      </c>
      <c r="L380" s="99"/>
      <c r="M380" s="99"/>
      <c r="N380" s="100" t="str">
        <f t="shared" si="15"/>
        <v/>
      </c>
      <c r="O380" s="101"/>
    </row>
    <row r="381" spans="2:15" x14ac:dyDescent="0.25">
      <c r="B381" s="9" t="str">
        <f t="shared" si="16"/>
        <v/>
      </c>
      <c r="C381" s="96">
        <f t="shared" si="17"/>
        <v>375</v>
      </c>
      <c r="D381" s="97"/>
      <c r="F381" s="98" t="str">
        <f>IF($E381="","",IFERROR(VLOOKUP($E381,tbFuncionarios[[Matrícula]:[Status]],2,FALSE),""))</f>
        <v/>
      </c>
      <c r="G381" s="102" t="str">
        <f>IF($E381="","",IFERROR(VLOOKUP($E381,tbFuncionarios[[Matrícula]:[Status]],4,FALSE),""))</f>
        <v/>
      </c>
      <c r="H381" s="102" t="str">
        <f>IF($E381="","",IFERROR(VLOOKUP($E381,tbFuncionarios[[Matrícula]:[Status]],5,FALSE),""))</f>
        <v/>
      </c>
      <c r="I381" s="102" t="str">
        <f>IF($E381="","",IFERROR(VLOOKUP($E381,tbFuncionarios[[Matrícula]:[Status]],6,FALSE),""))</f>
        <v/>
      </c>
      <c r="J381" s="98" t="str">
        <f>IF($E381="","",IFERROR(INDEX(tbFuncionarios[],MATCH($E381,tbFuncionarios[Matrícula],0),2),""))</f>
        <v/>
      </c>
      <c r="K381" s="102" t="str">
        <f>IF($E381="","",IFERROR(VLOOKUP($E381,tbFuncionarios[[Matrícula]:[Status]],7,FALSE),""))</f>
        <v/>
      </c>
      <c r="L381" s="99"/>
      <c r="M381" s="99"/>
      <c r="N381" s="100" t="str">
        <f t="shared" si="15"/>
        <v/>
      </c>
      <c r="O381" s="101"/>
    </row>
    <row r="382" spans="2:15" x14ac:dyDescent="0.25">
      <c r="B382" s="9" t="str">
        <f t="shared" si="16"/>
        <v/>
      </c>
      <c r="C382" s="96">
        <f t="shared" si="17"/>
        <v>376</v>
      </c>
      <c r="D382" s="97"/>
      <c r="F382" s="98" t="str">
        <f>IF($E382="","",IFERROR(VLOOKUP($E382,tbFuncionarios[[Matrícula]:[Status]],2,FALSE),""))</f>
        <v/>
      </c>
      <c r="G382" s="102" t="str">
        <f>IF($E382="","",IFERROR(VLOOKUP($E382,tbFuncionarios[[Matrícula]:[Status]],4,FALSE),""))</f>
        <v/>
      </c>
      <c r="H382" s="102" t="str">
        <f>IF($E382="","",IFERROR(VLOOKUP($E382,tbFuncionarios[[Matrícula]:[Status]],5,FALSE),""))</f>
        <v/>
      </c>
      <c r="I382" s="102" t="str">
        <f>IF($E382="","",IFERROR(VLOOKUP($E382,tbFuncionarios[[Matrícula]:[Status]],6,FALSE),""))</f>
        <v/>
      </c>
      <c r="J382" s="98" t="str">
        <f>IF($E382="","",IFERROR(INDEX(tbFuncionarios[],MATCH($E382,tbFuncionarios[Matrícula],0),2),""))</f>
        <v/>
      </c>
      <c r="K382" s="102" t="str">
        <f>IF($E382="","",IFERROR(VLOOKUP($E382,tbFuncionarios[[Matrícula]:[Status]],7,FALSE),""))</f>
        <v/>
      </c>
      <c r="L382" s="99"/>
      <c r="M382" s="99"/>
      <c r="N382" s="100" t="str">
        <f t="shared" si="15"/>
        <v/>
      </c>
      <c r="O382" s="101"/>
    </row>
    <row r="383" spans="2:15" x14ac:dyDescent="0.25">
      <c r="B383" s="9" t="str">
        <f t="shared" si="16"/>
        <v/>
      </c>
      <c r="C383" s="96">
        <f t="shared" si="17"/>
        <v>377</v>
      </c>
      <c r="D383" s="97"/>
      <c r="F383" s="98" t="str">
        <f>IF($E383="","",IFERROR(VLOOKUP($E383,tbFuncionarios[[Matrícula]:[Status]],2,FALSE),""))</f>
        <v/>
      </c>
      <c r="G383" s="102" t="str">
        <f>IF($E383="","",IFERROR(VLOOKUP($E383,tbFuncionarios[[Matrícula]:[Status]],4,FALSE),""))</f>
        <v/>
      </c>
      <c r="H383" s="102" t="str">
        <f>IF($E383="","",IFERROR(VLOOKUP($E383,tbFuncionarios[[Matrícula]:[Status]],5,FALSE),""))</f>
        <v/>
      </c>
      <c r="I383" s="102" t="str">
        <f>IF($E383="","",IFERROR(VLOOKUP($E383,tbFuncionarios[[Matrícula]:[Status]],6,FALSE),""))</f>
        <v/>
      </c>
      <c r="J383" s="98" t="str">
        <f>IF($E383="","",IFERROR(INDEX(tbFuncionarios[],MATCH($E383,tbFuncionarios[Matrícula],0),2),""))</f>
        <v/>
      </c>
      <c r="K383" s="102" t="str">
        <f>IF($E383="","",IFERROR(VLOOKUP($E383,tbFuncionarios[[Matrícula]:[Status]],7,FALSE),""))</f>
        <v/>
      </c>
      <c r="L383" s="99"/>
      <c r="M383" s="99"/>
      <c r="N383" s="100" t="str">
        <f t="shared" si="15"/>
        <v/>
      </c>
      <c r="O383" s="101"/>
    </row>
    <row r="384" spans="2:15" x14ac:dyDescent="0.25">
      <c r="B384" s="9" t="str">
        <f t="shared" si="16"/>
        <v/>
      </c>
      <c r="C384" s="96">
        <f t="shared" si="17"/>
        <v>378</v>
      </c>
      <c r="D384" s="97"/>
      <c r="F384" s="98" t="str">
        <f>IF($E384="","",IFERROR(VLOOKUP($E384,tbFuncionarios[[Matrícula]:[Status]],2,FALSE),""))</f>
        <v/>
      </c>
      <c r="G384" s="102" t="str">
        <f>IF($E384="","",IFERROR(VLOOKUP($E384,tbFuncionarios[[Matrícula]:[Status]],4,FALSE),""))</f>
        <v/>
      </c>
      <c r="H384" s="102" t="str">
        <f>IF($E384="","",IFERROR(VLOOKUP($E384,tbFuncionarios[[Matrícula]:[Status]],5,FALSE),""))</f>
        <v/>
      </c>
      <c r="I384" s="102" t="str">
        <f>IF($E384="","",IFERROR(VLOOKUP($E384,tbFuncionarios[[Matrícula]:[Status]],6,FALSE),""))</f>
        <v/>
      </c>
      <c r="J384" s="98" t="str">
        <f>IF($E384="","",IFERROR(INDEX(tbFuncionarios[],MATCH($E384,tbFuncionarios[Matrícula],0),2),""))</f>
        <v/>
      </c>
      <c r="K384" s="102" t="str">
        <f>IF($E384="","",IFERROR(VLOOKUP($E384,tbFuncionarios[[Matrícula]:[Status]],7,FALSE),""))</f>
        <v/>
      </c>
      <c r="L384" s="99"/>
      <c r="M384" s="99"/>
      <c r="N384" s="100" t="str">
        <f t="shared" si="15"/>
        <v/>
      </c>
      <c r="O384" s="101"/>
    </row>
    <row r="385" spans="2:15" x14ac:dyDescent="0.25">
      <c r="B385" s="9" t="str">
        <f t="shared" si="16"/>
        <v/>
      </c>
      <c r="C385" s="96">
        <f t="shared" si="17"/>
        <v>379</v>
      </c>
      <c r="D385" s="97"/>
      <c r="F385" s="98" t="str">
        <f>IF($E385="","",IFERROR(VLOOKUP($E385,tbFuncionarios[[Matrícula]:[Status]],2,FALSE),""))</f>
        <v/>
      </c>
      <c r="G385" s="102" t="str">
        <f>IF($E385="","",IFERROR(VLOOKUP($E385,tbFuncionarios[[Matrícula]:[Status]],4,FALSE),""))</f>
        <v/>
      </c>
      <c r="H385" s="102" t="str">
        <f>IF($E385="","",IFERROR(VLOOKUP($E385,tbFuncionarios[[Matrícula]:[Status]],5,FALSE),""))</f>
        <v/>
      </c>
      <c r="I385" s="102" t="str">
        <f>IF($E385="","",IFERROR(VLOOKUP($E385,tbFuncionarios[[Matrícula]:[Status]],6,FALSE),""))</f>
        <v/>
      </c>
      <c r="J385" s="98" t="str">
        <f>IF($E385="","",IFERROR(INDEX(tbFuncionarios[],MATCH($E385,tbFuncionarios[Matrícula],0),2),""))</f>
        <v/>
      </c>
      <c r="K385" s="102" t="str">
        <f>IF($E385="","",IFERROR(VLOOKUP($E385,tbFuncionarios[[Matrícula]:[Status]],7,FALSE),""))</f>
        <v/>
      </c>
      <c r="L385" s="99"/>
      <c r="M385" s="99"/>
      <c r="N385" s="100" t="str">
        <f t="shared" si="15"/>
        <v/>
      </c>
      <c r="O385" s="101"/>
    </row>
    <row r="386" spans="2:15" x14ac:dyDescent="0.25">
      <c r="B386" s="9" t="str">
        <f t="shared" si="16"/>
        <v/>
      </c>
      <c r="C386" s="96">
        <f t="shared" si="17"/>
        <v>380</v>
      </c>
      <c r="D386" s="97"/>
      <c r="F386" s="98" t="str">
        <f>IF($E386="","",IFERROR(VLOOKUP($E386,tbFuncionarios[[Matrícula]:[Status]],2,FALSE),""))</f>
        <v/>
      </c>
      <c r="G386" s="102" t="str">
        <f>IF($E386="","",IFERROR(VLOOKUP($E386,tbFuncionarios[[Matrícula]:[Status]],4,FALSE),""))</f>
        <v/>
      </c>
      <c r="H386" s="102" t="str">
        <f>IF($E386="","",IFERROR(VLOOKUP($E386,tbFuncionarios[[Matrícula]:[Status]],5,FALSE),""))</f>
        <v/>
      </c>
      <c r="I386" s="102" t="str">
        <f>IF($E386="","",IFERROR(VLOOKUP($E386,tbFuncionarios[[Matrícula]:[Status]],6,FALSE),""))</f>
        <v/>
      </c>
      <c r="J386" s="98" t="str">
        <f>IF($E386="","",IFERROR(INDEX(tbFuncionarios[],MATCH($E386,tbFuncionarios[Matrícula],0),2),""))</f>
        <v/>
      </c>
      <c r="K386" s="102" t="str">
        <f>IF($E386="","",IFERROR(VLOOKUP($E386,tbFuncionarios[[Matrícula]:[Status]],7,FALSE),""))</f>
        <v/>
      </c>
      <c r="L386" s="99"/>
      <c r="M386" s="99"/>
      <c r="N386" s="100" t="str">
        <f t="shared" si="15"/>
        <v/>
      </c>
      <c r="O386" s="101"/>
    </row>
    <row r="387" spans="2:15" x14ac:dyDescent="0.25">
      <c r="B387" s="9" t="str">
        <f t="shared" si="16"/>
        <v/>
      </c>
      <c r="C387" s="96">
        <f t="shared" si="17"/>
        <v>381</v>
      </c>
      <c r="D387" s="97"/>
      <c r="F387" s="98" t="str">
        <f>IF($E387="","",IFERROR(VLOOKUP($E387,tbFuncionarios[[Matrícula]:[Status]],2,FALSE),""))</f>
        <v/>
      </c>
      <c r="G387" s="102" t="str">
        <f>IF($E387="","",IFERROR(VLOOKUP($E387,tbFuncionarios[[Matrícula]:[Status]],4,FALSE),""))</f>
        <v/>
      </c>
      <c r="H387" s="102" t="str">
        <f>IF($E387="","",IFERROR(VLOOKUP($E387,tbFuncionarios[[Matrícula]:[Status]],5,FALSE),""))</f>
        <v/>
      </c>
      <c r="I387" s="102" t="str">
        <f>IF($E387="","",IFERROR(VLOOKUP($E387,tbFuncionarios[[Matrícula]:[Status]],6,FALSE),""))</f>
        <v/>
      </c>
      <c r="J387" s="98" t="str">
        <f>IF($E387="","",IFERROR(INDEX(tbFuncionarios[],MATCH($E387,tbFuncionarios[Matrícula],0),2),""))</f>
        <v/>
      </c>
      <c r="K387" s="102" t="str">
        <f>IF($E387="","",IFERROR(VLOOKUP($E387,tbFuncionarios[[Matrícula]:[Status]],7,FALSE),""))</f>
        <v/>
      </c>
      <c r="L387" s="99"/>
      <c r="M387" s="99"/>
      <c r="N387" s="100" t="str">
        <f t="shared" si="15"/>
        <v/>
      </c>
      <c r="O387" s="101"/>
    </row>
    <row r="388" spans="2:15" x14ac:dyDescent="0.25">
      <c r="B388" s="9" t="str">
        <f t="shared" si="16"/>
        <v/>
      </c>
      <c r="C388" s="96">
        <f t="shared" si="17"/>
        <v>382</v>
      </c>
      <c r="D388" s="97"/>
      <c r="F388" s="98" t="str">
        <f>IF($E388="","",IFERROR(VLOOKUP($E388,tbFuncionarios[[Matrícula]:[Status]],2,FALSE),""))</f>
        <v/>
      </c>
      <c r="G388" s="102" t="str">
        <f>IF($E388="","",IFERROR(VLOOKUP($E388,tbFuncionarios[[Matrícula]:[Status]],4,FALSE),""))</f>
        <v/>
      </c>
      <c r="H388" s="102" t="str">
        <f>IF($E388="","",IFERROR(VLOOKUP($E388,tbFuncionarios[[Matrícula]:[Status]],5,FALSE),""))</f>
        <v/>
      </c>
      <c r="I388" s="102" t="str">
        <f>IF($E388="","",IFERROR(VLOOKUP($E388,tbFuncionarios[[Matrícula]:[Status]],6,FALSE),""))</f>
        <v/>
      </c>
      <c r="J388" s="98" t="str">
        <f>IF($E388="","",IFERROR(INDEX(tbFuncionarios[],MATCH($E388,tbFuncionarios[Matrícula],0),2),""))</f>
        <v/>
      </c>
      <c r="K388" s="102" t="str">
        <f>IF($E388="","",IFERROR(VLOOKUP($E388,tbFuncionarios[[Matrícula]:[Status]],7,FALSE),""))</f>
        <v/>
      </c>
      <c r="L388" s="99"/>
      <c r="M388" s="99"/>
      <c r="N388" s="100" t="str">
        <f t="shared" si="15"/>
        <v/>
      </c>
      <c r="O388" s="101"/>
    </row>
    <row r="389" spans="2:15" x14ac:dyDescent="0.25">
      <c r="B389" s="9" t="str">
        <f t="shared" si="16"/>
        <v/>
      </c>
      <c r="C389" s="96">
        <f t="shared" si="17"/>
        <v>383</v>
      </c>
      <c r="D389" s="97"/>
      <c r="F389" s="98" t="str">
        <f>IF($E389="","",IFERROR(VLOOKUP($E389,tbFuncionarios[[Matrícula]:[Status]],2,FALSE),""))</f>
        <v/>
      </c>
      <c r="G389" s="102" t="str">
        <f>IF($E389="","",IFERROR(VLOOKUP($E389,tbFuncionarios[[Matrícula]:[Status]],4,FALSE),""))</f>
        <v/>
      </c>
      <c r="H389" s="102" t="str">
        <f>IF($E389="","",IFERROR(VLOOKUP($E389,tbFuncionarios[[Matrícula]:[Status]],5,FALSE),""))</f>
        <v/>
      </c>
      <c r="I389" s="102" t="str">
        <f>IF($E389="","",IFERROR(VLOOKUP($E389,tbFuncionarios[[Matrícula]:[Status]],6,FALSE),""))</f>
        <v/>
      </c>
      <c r="J389" s="98" t="str">
        <f>IF($E389="","",IFERROR(INDEX(tbFuncionarios[],MATCH($E389,tbFuncionarios[Matrícula],0),2),""))</f>
        <v/>
      </c>
      <c r="K389" s="102" t="str">
        <f>IF($E389="","",IFERROR(VLOOKUP($E389,tbFuncionarios[[Matrícula]:[Status]],7,FALSE),""))</f>
        <v/>
      </c>
      <c r="L389" s="99"/>
      <c r="M389" s="99"/>
      <c r="N389" s="100" t="str">
        <f t="shared" si="15"/>
        <v/>
      </c>
      <c r="O389" s="101"/>
    </row>
    <row r="390" spans="2:15" x14ac:dyDescent="0.25">
      <c r="B390" s="9" t="str">
        <f t="shared" si="16"/>
        <v/>
      </c>
      <c r="C390" s="96">
        <f t="shared" si="17"/>
        <v>384</v>
      </c>
      <c r="D390" s="97"/>
      <c r="F390" s="98" t="str">
        <f>IF($E390="","",IFERROR(VLOOKUP($E390,tbFuncionarios[[Matrícula]:[Status]],2,FALSE),""))</f>
        <v/>
      </c>
      <c r="G390" s="102" t="str">
        <f>IF($E390="","",IFERROR(VLOOKUP($E390,tbFuncionarios[[Matrícula]:[Status]],4,FALSE),""))</f>
        <v/>
      </c>
      <c r="H390" s="102" t="str">
        <f>IF($E390="","",IFERROR(VLOOKUP($E390,tbFuncionarios[[Matrícula]:[Status]],5,FALSE),""))</f>
        <v/>
      </c>
      <c r="I390" s="102" t="str">
        <f>IF($E390="","",IFERROR(VLOOKUP($E390,tbFuncionarios[[Matrícula]:[Status]],6,FALSE),""))</f>
        <v/>
      </c>
      <c r="J390" s="98" t="str">
        <f>IF($E390="","",IFERROR(INDEX(tbFuncionarios[],MATCH($E390,tbFuncionarios[Matrícula],0),2),""))</f>
        <v/>
      </c>
      <c r="K390" s="102" t="str">
        <f>IF($E390="","",IFERROR(VLOOKUP($E390,tbFuncionarios[[Matrícula]:[Status]],7,FALSE),""))</f>
        <v/>
      </c>
      <c r="L390" s="99"/>
      <c r="M390" s="99"/>
      <c r="N390" s="100" t="str">
        <f t="shared" si="15"/>
        <v/>
      </c>
      <c r="O390" s="101"/>
    </row>
    <row r="391" spans="2:15" x14ac:dyDescent="0.25">
      <c r="B391" s="9" t="str">
        <f t="shared" si="16"/>
        <v/>
      </c>
      <c r="C391" s="96">
        <f t="shared" si="17"/>
        <v>385</v>
      </c>
      <c r="D391" s="97"/>
      <c r="F391" s="98" t="str">
        <f>IF($E391="","",IFERROR(VLOOKUP($E391,tbFuncionarios[[Matrícula]:[Status]],2,FALSE),""))</f>
        <v/>
      </c>
      <c r="G391" s="102" t="str">
        <f>IF($E391="","",IFERROR(VLOOKUP($E391,tbFuncionarios[[Matrícula]:[Status]],4,FALSE),""))</f>
        <v/>
      </c>
      <c r="H391" s="102" t="str">
        <f>IF($E391="","",IFERROR(VLOOKUP($E391,tbFuncionarios[[Matrícula]:[Status]],5,FALSE),""))</f>
        <v/>
      </c>
      <c r="I391" s="102" t="str">
        <f>IF($E391="","",IFERROR(VLOOKUP($E391,tbFuncionarios[[Matrícula]:[Status]],6,FALSE),""))</f>
        <v/>
      </c>
      <c r="J391" s="98" t="str">
        <f>IF($E391="","",IFERROR(INDEX(tbFuncionarios[],MATCH($E391,tbFuncionarios[Matrícula],0),2),""))</f>
        <v/>
      </c>
      <c r="K391" s="102" t="str">
        <f>IF($E391="","",IFERROR(VLOOKUP($E391,tbFuncionarios[[Matrícula]:[Status]],7,FALSE),""))</f>
        <v/>
      </c>
      <c r="L391" s="99"/>
      <c r="M391" s="99"/>
      <c r="N391" s="100" t="str">
        <f t="shared" ref="N391:N454" si="18">IFERROR(IF(E391="","",IF(AND(L391&lt;&gt;"",M391&lt;&gt;""),IF((RIGHT(I391,5)-LEFT(I391,5))&gt;=(M391-L391),(RIGHT(I391,5)-LEFT(I391,5))-(M391-L391),0),IF(AND(L391&lt;&gt;"",M391=""),L391-LEFT(I391,5),IF(AND(L391="",M391=""),IF(RIGHT(I391,5)&gt;LEFT(I391,5),RIGHT(I391,5)-LEFT(I391,5),LEFT(I391,5)-RIGHT(I391,5)),"")))),"")</f>
        <v/>
      </c>
      <c r="O391" s="101"/>
    </row>
    <row r="392" spans="2:15" x14ac:dyDescent="0.25">
      <c r="B392" s="9" t="str">
        <f t="shared" si="16"/>
        <v/>
      </c>
      <c r="C392" s="96">
        <f t="shared" si="17"/>
        <v>386</v>
      </c>
      <c r="D392" s="97"/>
      <c r="F392" s="98" t="str">
        <f>IF($E392="","",IFERROR(VLOOKUP($E392,tbFuncionarios[[Matrícula]:[Status]],2,FALSE),""))</f>
        <v/>
      </c>
      <c r="G392" s="102" t="str">
        <f>IF($E392="","",IFERROR(VLOOKUP($E392,tbFuncionarios[[Matrícula]:[Status]],4,FALSE),""))</f>
        <v/>
      </c>
      <c r="H392" s="102" t="str">
        <f>IF($E392="","",IFERROR(VLOOKUP($E392,tbFuncionarios[[Matrícula]:[Status]],5,FALSE),""))</f>
        <v/>
      </c>
      <c r="I392" s="102" t="str">
        <f>IF($E392="","",IFERROR(VLOOKUP($E392,tbFuncionarios[[Matrícula]:[Status]],6,FALSE),""))</f>
        <v/>
      </c>
      <c r="J392" s="98" t="str">
        <f>IF($E392="","",IFERROR(INDEX(tbFuncionarios[],MATCH($E392,tbFuncionarios[Matrícula],0),2),""))</f>
        <v/>
      </c>
      <c r="K392" s="102" t="str">
        <f>IF($E392="","",IFERROR(VLOOKUP($E392,tbFuncionarios[[Matrícula]:[Status]],7,FALSE),""))</f>
        <v/>
      </c>
      <c r="L392" s="99"/>
      <c r="M392" s="99"/>
      <c r="N392" s="100" t="str">
        <f t="shared" si="18"/>
        <v/>
      </c>
      <c r="O392" s="101"/>
    </row>
    <row r="393" spans="2:15" x14ac:dyDescent="0.25">
      <c r="B393" s="9" t="str">
        <f t="shared" si="16"/>
        <v/>
      </c>
      <c r="C393" s="96">
        <f t="shared" si="17"/>
        <v>387</v>
      </c>
      <c r="D393" s="97"/>
      <c r="F393" s="98" t="str">
        <f>IF($E393="","",IFERROR(VLOOKUP($E393,tbFuncionarios[[Matrícula]:[Status]],2,FALSE),""))</f>
        <v/>
      </c>
      <c r="G393" s="102" t="str">
        <f>IF($E393="","",IFERROR(VLOOKUP($E393,tbFuncionarios[[Matrícula]:[Status]],4,FALSE),""))</f>
        <v/>
      </c>
      <c r="H393" s="102" t="str">
        <f>IF($E393="","",IFERROR(VLOOKUP($E393,tbFuncionarios[[Matrícula]:[Status]],5,FALSE),""))</f>
        <v/>
      </c>
      <c r="I393" s="102" t="str">
        <f>IF($E393="","",IFERROR(VLOOKUP($E393,tbFuncionarios[[Matrícula]:[Status]],6,FALSE),""))</f>
        <v/>
      </c>
      <c r="J393" s="98" t="str">
        <f>IF($E393="","",IFERROR(INDEX(tbFuncionarios[],MATCH($E393,tbFuncionarios[Matrícula],0),2),""))</f>
        <v/>
      </c>
      <c r="K393" s="102" t="str">
        <f>IF($E393="","",IFERROR(VLOOKUP($E393,tbFuncionarios[[Matrícula]:[Status]],7,FALSE),""))</f>
        <v/>
      </c>
      <c r="L393" s="99"/>
      <c r="M393" s="99"/>
      <c r="N393" s="100" t="str">
        <f t="shared" si="18"/>
        <v/>
      </c>
      <c r="O393" s="101"/>
    </row>
    <row r="394" spans="2:15" x14ac:dyDescent="0.25">
      <c r="B394" s="9" t="str">
        <f t="shared" ref="B394:B457" si="19">IF(AND(D394&lt;&gt;"",E394&lt;&gt;""),TEXT(D394,"DD/MM/AAAA")&amp;F394&amp;I394,"")</f>
        <v/>
      </c>
      <c r="C394" s="96">
        <f t="shared" ref="C394:C457" si="20">IFERROR(C393+1,1)</f>
        <v>388</v>
      </c>
      <c r="D394" s="97"/>
      <c r="F394" s="98" t="str">
        <f>IF($E394="","",IFERROR(VLOOKUP($E394,tbFuncionarios[[Matrícula]:[Status]],2,FALSE),""))</f>
        <v/>
      </c>
      <c r="G394" s="102" t="str">
        <f>IF($E394="","",IFERROR(VLOOKUP($E394,tbFuncionarios[[Matrícula]:[Status]],4,FALSE),""))</f>
        <v/>
      </c>
      <c r="H394" s="102" t="str">
        <f>IF($E394="","",IFERROR(VLOOKUP($E394,tbFuncionarios[[Matrícula]:[Status]],5,FALSE),""))</f>
        <v/>
      </c>
      <c r="I394" s="102" t="str">
        <f>IF($E394="","",IFERROR(VLOOKUP($E394,tbFuncionarios[[Matrícula]:[Status]],6,FALSE),""))</f>
        <v/>
      </c>
      <c r="J394" s="98" t="str">
        <f>IF($E394="","",IFERROR(INDEX(tbFuncionarios[],MATCH($E394,tbFuncionarios[Matrícula],0),2),""))</f>
        <v/>
      </c>
      <c r="K394" s="102" t="str">
        <f>IF($E394="","",IFERROR(VLOOKUP($E394,tbFuncionarios[[Matrícula]:[Status]],7,FALSE),""))</f>
        <v/>
      </c>
      <c r="L394" s="99"/>
      <c r="M394" s="99"/>
      <c r="N394" s="100" t="str">
        <f t="shared" si="18"/>
        <v/>
      </c>
      <c r="O394" s="101"/>
    </row>
    <row r="395" spans="2:15" x14ac:dyDescent="0.25">
      <c r="B395" s="9" t="str">
        <f t="shared" si="19"/>
        <v/>
      </c>
      <c r="C395" s="96">
        <f t="shared" si="20"/>
        <v>389</v>
      </c>
      <c r="D395" s="97"/>
      <c r="F395" s="98" t="str">
        <f>IF($E395="","",IFERROR(VLOOKUP($E395,tbFuncionarios[[Matrícula]:[Status]],2,FALSE),""))</f>
        <v/>
      </c>
      <c r="G395" s="102" t="str">
        <f>IF($E395="","",IFERROR(VLOOKUP($E395,tbFuncionarios[[Matrícula]:[Status]],4,FALSE),""))</f>
        <v/>
      </c>
      <c r="H395" s="102" t="str">
        <f>IF($E395="","",IFERROR(VLOOKUP($E395,tbFuncionarios[[Matrícula]:[Status]],5,FALSE),""))</f>
        <v/>
      </c>
      <c r="I395" s="102" t="str">
        <f>IF($E395="","",IFERROR(VLOOKUP($E395,tbFuncionarios[[Matrícula]:[Status]],6,FALSE),""))</f>
        <v/>
      </c>
      <c r="J395" s="98" t="str">
        <f>IF($E395="","",IFERROR(INDEX(tbFuncionarios[],MATCH($E395,tbFuncionarios[Matrícula],0),2),""))</f>
        <v/>
      </c>
      <c r="K395" s="102" t="str">
        <f>IF($E395="","",IFERROR(VLOOKUP($E395,tbFuncionarios[[Matrícula]:[Status]],7,FALSE),""))</f>
        <v/>
      </c>
      <c r="L395" s="99"/>
      <c r="M395" s="99"/>
      <c r="N395" s="100" t="str">
        <f t="shared" si="18"/>
        <v/>
      </c>
      <c r="O395" s="101"/>
    </row>
    <row r="396" spans="2:15" x14ac:dyDescent="0.25">
      <c r="B396" s="9" t="str">
        <f t="shared" si="19"/>
        <v/>
      </c>
      <c r="C396" s="96">
        <f t="shared" si="20"/>
        <v>390</v>
      </c>
      <c r="D396" s="97"/>
      <c r="F396" s="98" t="str">
        <f>IF($E396="","",IFERROR(VLOOKUP($E396,tbFuncionarios[[Matrícula]:[Status]],2,FALSE),""))</f>
        <v/>
      </c>
      <c r="G396" s="102" t="str">
        <f>IF($E396="","",IFERROR(VLOOKUP($E396,tbFuncionarios[[Matrícula]:[Status]],4,FALSE),""))</f>
        <v/>
      </c>
      <c r="H396" s="102" t="str">
        <f>IF($E396="","",IFERROR(VLOOKUP($E396,tbFuncionarios[[Matrícula]:[Status]],5,FALSE),""))</f>
        <v/>
      </c>
      <c r="I396" s="102" t="str">
        <f>IF($E396="","",IFERROR(VLOOKUP($E396,tbFuncionarios[[Matrícula]:[Status]],6,FALSE),""))</f>
        <v/>
      </c>
      <c r="J396" s="98" t="str">
        <f>IF($E396="","",IFERROR(INDEX(tbFuncionarios[],MATCH($E396,tbFuncionarios[Matrícula],0),2),""))</f>
        <v/>
      </c>
      <c r="K396" s="102" t="str">
        <f>IF($E396="","",IFERROR(VLOOKUP($E396,tbFuncionarios[[Matrícula]:[Status]],7,FALSE),""))</f>
        <v/>
      </c>
      <c r="L396" s="99"/>
      <c r="M396" s="99"/>
      <c r="N396" s="100" t="str">
        <f t="shared" si="18"/>
        <v/>
      </c>
      <c r="O396" s="101"/>
    </row>
    <row r="397" spans="2:15" x14ac:dyDescent="0.25">
      <c r="B397" s="9" t="str">
        <f t="shared" si="19"/>
        <v/>
      </c>
      <c r="C397" s="96">
        <f t="shared" si="20"/>
        <v>391</v>
      </c>
      <c r="D397" s="97"/>
      <c r="F397" s="98" t="str">
        <f>IF($E397="","",IFERROR(VLOOKUP($E397,tbFuncionarios[[Matrícula]:[Status]],2,FALSE),""))</f>
        <v/>
      </c>
      <c r="G397" s="102" t="str">
        <f>IF($E397="","",IFERROR(VLOOKUP($E397,tbFuncionarios[[Matrícula]:[Status]],4,FALSE),""))</f>
        <v/>
      </c>
      <c r="H397" s="102" t="str">
        <f>IF($E397="","",IFERROR(VLOOKUP($E397,tbFuncionarios[[Matrícula]:[Status]],5,FALSE),""))</f>
        <v/>
      </c>
      <c r="I397" s="102" t="str">
        <f>IF($E397="","",IFERROR(VLOOKUP($E397,tbFuncionarios[[Matrícula]:[Status]],6,FALSE),""))</f>
        <v/>
      </c>
      <c r="J397" s="98" t="str">
        <f>IF($E397="","",IFERROR(INDEX(tbFuncionarios[],MATCH($E397,tbFuncionarios[Matrícula],0),2),""))</f>
        <v/>
      </c>
      <c r="K397" s="102" t="str">
        <f>IF($E397="","",IFERROR(VLOOKUP($E397,tbFuncionarios[[Matrícula]:[Status]],7,FALSE),""))</f>
        <v/>
      </c>
      <c r="L397" s="99"/>
      <c r="M397" s="99"/>
      <c r="N397" s="100" t="str">
        <f t="shared" si="18"/>
        <v/>
      </c>
      <c r="O397" s="101"/>
    </row>
    <row r="398" spans="2:15" x14ac:dyDescent="0.25">
      <c r="B398" s="9" t="str">
        <f t="shared" si="19"/>
        <v/>
      </c>
      <c r="C398" s="96">
        <f t="shared" si="20"/>
        <v>392</v>
      </c>
      <c r="D398" s="97"/>
      <c r="F398" s="98" t="str">
        <f>IF($E398="","",IFERROR(VLOOKUP($E398,tbFuncionarios[[Matrícula]:[Status]],2,FALSE),""))</f>
        <v/>
      </c>
      <c r="G398" s="102" t="str">
        <f>IF($E398="","",IFERROR(VLOOKUP($E398,tbFuncionarios[[Matrícula]:[Status]],4,FALSE),""))</f>
        <v/>
      </c>
      <c r="H398" s="102" t="str">
        <f>IF($E398="","",IFERROR(VLOOKUP($E398,tbFuncionarios[[Matrícula]:[Status]],5,FALSE),""))</f>
        <v/>
      </c>
      <c r="I398" s="102" t="str">
        <f>IF($E398="","",IFERROR(VLOOKUP($E398,tbFuncionarios[[Matrícula]:[Status]],6,FALSE),""))</f>
        <v/>
      </c>
      <c r="J398" s="98" t="str">
        <f>IF($E398="","",IFERROR(INDEX(tbFuncionarios[],MATCH($E398,tbFuncionarios[Matrícula],0),2),""))</f>
        <v/>
      </c>
      <c r="K398" s="102" t="str">
        <f>IF($E398="","",IFERROR(VLOOKUP($E398,tbFuncionarios[[Matrícula]:[Status]],7,FALSE),""))</f>
        <v/>
      </c>
      <c r="L398" s="99"/>
      <c r="M398" s="99"/>
      <c r="N398" s="100" t="str">
        <f t="shared" si="18"/>
        <v/>
      </c>
      <c r="O398" s="101"/>
    </row>
    <row r="399" spans="2:15" x14ac:dyDescent="0.25">
      <c r="B399" s="9" t="str">
        <f t="shared" si="19"/>
        <v/>
      </c>
      <c r="C399" s="96">
        <f t="shared" si="20"/>
        <v>393</v>
      </c>
      <c r="D399" s="97"/>
      <c r="F399" s="98" t="str">
        <f>IF($E399="","",IFERROR(VLOOKUP($E399,tbFuncionarios[[Matrícula]:[Status]],2,FALSE),""))</f>
        <v/>
      </c>
      <c r="G399" s="102" t="str">
        <f>IF($E399="","",IFERROR(VLOOKUP($E399,tbFuncionarios[[Matrícula]:[Status]],4,FALSE),""))</f>
        <v/>
      </c>
      <c r="H399" s="102" t="str">
        <f>IF($E399="","",IFERROR(VLOOKUP($E399,tbFuncionarios[[Matrícula]:[Status]],5,FALSE),""))</f>
        <v/>
      </c>
      <c r="I399" s="102" t="str">
        <f>IF($E399="","",IFERROR(VLOOKUP($E399,tbFuncionarios[[Matrícula]:[Status]],6,FALSE),""))</f>
        <v/>
      </c>
      <c r="J399" s="98" t="str">
        <f>IF($E399="","",IFERROR(INDEX(tbFuncionarios[],MATCH($E399,tbFuncionarios[Matrícula],0),2),""))</f>
        <v/>
      </c>
      <c r="K399" s="102" t="str">
        <f>IF($E399="","",IFERROR(VLOOKUP($E399,tbFuncionarios[[Matrícula]:[Status]],7,FALSE),""))</f>
        <v/>
      </c>
      <c r="L399" s="99"/>
      <c r="M399" s="99"/>
      <c r="N399" s="100" t="str">
        <f t="shared" si="18"/>
        <v/>
      </c>
      <c r="O399" s="101"/>
    </row>
    <row r="400" spans="2:15" x14ac:dyDescent="0.25">
      <c r="B400" s="9" t="str">
        <f t="shared" si="19"/>
        <v/>
      </c>
      <c r="C400" s="96">
        <f t="shared" si="20"/>
        <v>394</v>
      </c>
      <c r="D400" s="97"/>
      <c r="F400" s="98" t="str">
        <f>IF($E400="","",IFERROR(VLOOKUP($E400,tbFuncionarios[[Matrícula]:[Status]],2,FALSE),""))</f>
        <v/>
      </c>
      <c r="G400" s="102" t="str">
        <f>IF($E400="","",IFERROR(VLOOKUP($E400,tbFuncionarios[[Matrícula]:[Status]],4,FALSE),""))</f>
        <v/>
      </c>
      <c r="H400" s="102" t="str">
        <f>IF($E400="","",IFERROR(VLOOKUP($E400,tbFuncionarios[[Matrícula]:[Status]],5,FALSE),""))</f>
        <v/>
      </c>
      <c r="I400" s="102" t="str">
        <f>IF($E400="","",IFERROR(VLOOKUP($E400,tbFuncionarios[[Matrícula]:[Status]],6,FALSE),""))</f>
        <v/>
      </c>
      <c r="J400" s="98" t="str">
        <f>IF($E400="","",IFERROR(INDEX(tbFuncionarios[],MATCH($E400,tbFuncionarios[Matrícula],0),2),""))</f>
        <v/>
      </c>
      <c r="K400" s="102" t="str">
        <f>IF($E400="","",IFERROR(VLOOKUP($E400,tbFuncionarios[[Matrícula]:[Status]],7,FALSE),""))</f>
        <v/>
      </c>
      <c r="L400" s="99"/>
      <c r="M400" s="99"/>
      <c r="N400" s="100" t="str">
        <f t="shared" si="18"/>
        <v/>
      </c>
      <c r="O400" s="101"/>
    </row>
    <row r="401" spans="2:15" x14ac:dyDescent="0.25">
      <c r="B401" s="9" t="str">
        <f t="shared" si="19"/>
        <v/>
      </c>
      <c r="C401" s="96">
        <f t="shared" si="20"/>
        <v>395</v>
      </c>
      <c r="D401" s="97"/>
      <c r="F401" s="98" t="str">
        <f>IF($E401="","",IFERROR(VLOOKUP($E401,tbFuncionarios[[Matrícula]:[Status]],2,FALSE),""))</f>
        <v/>
      </c>
      <c r="G401" s="102" t="str">
        <f>IF($E401="","",IFERROR(VLOOKUP($E401,tbFuncionarios[[Matrícula]:[Status]],4,FALSE),""))</f>
        <v/>
      </c>
      <c r="H401" s="102" t="str">
        <f>IF($E401="","",IFERROR(VLOOKUP($E401,tbFuncionarios[[Matrícula]:[Status]],5,FALSE),""))</f>
        <v/>
      </c>
      <c r="I401" s="102" t="str">
        <f>IF($E401="","",IFERROR(VLOOKUP($E401,tbFuncionarios[[Matrícula]:[Status]],6,FALSE),""))</f>
        <v/>
      </c>
      <c r="J401" s="98" t="str">
        <f>IF($E401="","",IFERROR(INDEX(tbFuncionarios[],MATCH($E401,tbFuncionarios[Matrícula],0),2),""))</f>
        <v/>
      </c>
      <c r="K401" s="102" t="str">
        <f>IF($E401="","",IFERROR(VLOOKUP($E401,tbFuncionarios[[Matrícula]:[Status]],7,FALSE),""))</f>
        <v/>
      </c>
      <c r="L401" s="99"/>
      <c r="M401" s="99"/>
      <c r="N401" s="100" t="str">
        <f t="shared" si="18"/>
        <v/>
      </c>
      <c r="O401" s="101"/>
    </row>
    <row r="402" spans="2:15" x14ac:dyDescent="0.25">
      <c r="B402" s="9" t="str">
        <f t="shared" si="19"/>
        <v/>
      </c>
      <c r="C402" s="96">
        <f t="shared" si="20"/>
        <v>396</v>
      </c>
      <c r="D402" s="97"/>
      <c r="F402" s="98" t="str">
        <f>IF($E402="","",IFERROR(VLOOKUP($E402,tbFuncionarios[[Matrícula]:[Status]],2,FALSE),""))</f>
        <v/>
      </c>
      <c r="G402" s="102" t="str">
        <f>IF($E402="","",IFERROR(VLOOKUP($E402,tbFuncionarios[[Matrícula]:[Status]],4,FALSE),""))</f>
        <v/>
      </c>
      <c r="H402" s="102" t="str">
        <f>IF($E402="","",IFERROR(VLOOKUP($E402,tbFuncionarios[[Matrícula]:[Status]],5,FALSE),""))</f>
        <v/>
      </c>
      <c r="I402" s="102" t="str">
        <f>IF($E402="","",IFERROR(VLOOKUP($E402,tbFuncionarios[[Matrícula]:[Status]],6,FALSE),""))</f>
        <v/>
      </c>
      <c r="J402" s="98" t="str">
        <f>IF($E402="","",IFERROR(INDEX(tbFuncionarios[],MATCH($E402,tbFuncionarios[Matrícula],0),2),""))</f>
        <v/>
      </c>
      <c r="K402" s="102" t="str">
        <f>IF($E402="","",IFERROR(VLOOKUP($E402,tbFuncionarios[[Matrícula]:[Status]],7,FALSE),""))</f>
        <v/>
      </c>
      <c r="L402" s="99"/>
      <c r="M402" s="99"/>
      <c r="N402" s="100" t="str">
        <f t="shared" si="18"/>
        <v/>
      </c>
      <c r="O402" s="101"/>
    </row>
    <row r="403" spans="2:15" x14ac:dyDescent="0.25">
      <c r="B403" s="9" t="str">
        <f t="shared" si="19"/>
        <v/>
      </c>
      <c r="C403" s="96">
        <f t="shared" si="20"/>
        <v>397</v>
      </c>
      <c r="D403" s="97"/>
      <c r="F403" s="98" t="str">
        <f>IF($E403="","",IFERROR(VLOOKUP($E403,tbFuncionarios[[Matrícula]:[Status]],2,FALSE),""))</f>
        <v/>
      </c>
      <c r="G403" s="102" t="str">
        <f>IF($E403="","",IFERROR(VLOOKUP($E403,tbFuncionarios[[Matrícula]:[Status]],4,FALSE),""))</f>
        <v/>
      </c>
      <c r="H403" s="102" t="str">
        <f>IF($E403="","",IFERROR(VLOOKUP($E403,tbFuncionarios[[Matrícula]:[Status]],5,FALSE),""))</f>
        <v/>
      </c>
      <c r="I403" s="102" t="str">
        <f>IF($E403="","",IFERROR(VLOOKUP($E403,tbFuncionarios[[Matrícula]:[Status]],6,FALSE),""))</f>
        <v/>
      </c>
      <c r="J403" s="98" t="str">
        <f>IF($E403="","",IFERROR(INDEX(tbFuncionarios[],MATCH($E403,tbFuncionarios[Matrícula],0),2),""))</f>
        <v/>
      </c>
      <c r="K403" s="102" t="str">
        <f>IF($E403="","",IFERROR(VLOOKUP($E403,tbFuncionarios[[Matrícula]:[Status]],7,FALSE),""))</f>
        <v/>
      </c>
      <c r="L403" s="99"/>
      <c r="M403" s="99"/>
      <c r="N403" s="100" t="str">
        <f t="shared" si="18"/>
        <v/>
      </c>
      <c r="O403" s="101"/>
    </row>
    <row r="404" spans="2:15" x14ac:dyDescent="0.25">
      <c r="B404" s="9" t="str">
        <f t="shared" si="19"/>
        <v/>
      </c>
      <c r="C404" s="96">
        <f t="shared" si="20"/>
        <v>398</v>
      </c>
      <c r="D404" s="97"/>
      <c r="F404" s="98" t="str">
        <f>IF($E404="","",IFERROR(VLOOKUP($E404,tbFuncionarios[[Matrícula]:[Status]],2,FALSE),""))</f>
        <v/>
      </c>
      <c r="G404" s="102" t="str">
        <f>IF($E404="","",IFERROR(VLOOKUP($E404,tbFuncionarios[[Matrícula]:[Status]],4,FALSE),""))</f>
        <v/>
      </c>
      <c r="H404" s="102" t="str">
        <f>IF($E404="","",IFERROR(VLOOKUP($E404,tbFuncionarios[[Matrícula]:[Status]],5,FALSE),""))</f>
        <v/>
      </c>
      <c r="I404" s="102" t="str">
        <f>IF($E404="","",IFERROR(VLOOKUP($E404,tbFuncionarios[[Matrícula]:[Status]],6,FALSE),""))</f>
        <v/>
      </c>
      <c r="J404" s="98" t="str">
        <f>IF($E404="","",IFERROR(INDEX(tbFuncionarios[],MATCH($E404,tbFuncionarios[Matrícula],0),2),""))</f>
        <v/>
      </c>
      <c r="K404" s="102" t="str">
        <f>IF($E404="","",IFERROR(VLOOKUP($E404,tbFuncionarios[[Matrícula]:[Status]],7,FALSE),""))</f>
        <v/>
      </c>
      <c r="L404" s="99"/>
      <c r="M404" s="99"/>
      <c r="N404" s="100" t="str">
        <f t="shared" si="18"/>
        <v/>
      </c>
      <c r="O404" s="101"/>
    </row>
    <row r="405" spans="2:15" x14ac:dyDescent="0.25">
      <c r="B405" s="9" t="str">
        <f t="shared" si="19"/>
        <v/>
      </c>
      <c r="C405" s="96">
        <f t="shared" si="20"/>
        <v>399</v>
      </c>
      <c r="D405" s="97"/>
      <c r="F405" s="98" t="str">
        <f>IF($E405="","",IFERROR(VLOOKUP($E405,tbFuncionarios[[Matrícula]:[Status]],2,FALSE),""))</f>
        <v/>
      </c>
      <c r="G405" s="102" t="str">
        <f>IF($E405="","",IFERROR(VLOOKUP($E405,tbFuncionarios[[Matrícula]:[Status]],4,FALSE),""))</f>
        <v/>
      </c>
      <c r="H405" s="102" t="str">
        <f>IF($E405="","",IFERROR(VLOOKUP($E405,tbFuncionarios[[Matrícula]:[Status]],5,FALSE),""))</f>
        <v/>
      </c>
      <c r="I405" s="102" t="str">
        <f>IF($E405="","",IFERROR(VLOOKUP($E405,tbFuncionarios[[Matrícula]:[Status]],6,FALSE),""))</f>
        <v/>
      </c>
      <c r="J405" s="98" t="str">
        <f>IF($E405="","",IFERROR(INDEX(tbFuncionarios[],MATCH($E405,tbFuncionarios[Matrícula],0),2),""))</f>
        <v/>
      </c>
      <c r="K405" s="102" t="str">
        <f>IF($E405="","",IFERROR(VLOOKUP($E405,tbFuncionarios[[Matrícula]:[Status]],7,FALSE),""))</f>
        <v/>
      </c>
      <c r="L405" s="99"/>
      <c r="M405" s="99"/>
      <c r="N405" s="100" t="str">
        <f t="shared" si="18"/>
        <v/>
      </c>
      <c r="O405" s="101"/>
    </row>
    <row r="406" spans="2:15" x14ac:dyDescent="0.25">
      <c r="B406" s="9" t="str">
        <f t="shared" si="19"/>
        <v/>
      </c>
      <c r="C406" s="96">
        <f t="shared" si="20"/>
        <v>400</v>
      </c>
      <c r="D406" s="97"/>
      <c r="F406" s="98" t="str">
        <f>IF($E406="","",IFERROR(VLOOKUP($E406,tbFuncionarios[[Matrícula]:[Status]],2,FALSE),""))</f>
        <v/>
      </c>
      <c r="G406" s="102" t="str">
        <f>IF($E406="","",IFERROR(VLOOKUP($E406,tbFuncionarios[[Matrícula]:[Status]],4,FALSE),""))</f>
        <v/>
      </c>
      <c r="H406" s="102" t="str">
        <f>IF($E406="","",IFERROR(VLOOKUP($E406,tbFuncionarios[[Matrícula]:[Status]],5,FALSE),""))</f>
        <v/>
      </c>
      <c r="I406" s="102" t="str">
        <f>IF($E406="","",IFERROR(VLOOKUP($E406,tbFuncionarios[[Matrícula]:[Status]],6,FALSE),""))</f>
        <v/>
      </c>
      <c r="J406" s="98" t="str">
        <f>IF($E406="","",IFERROR(INDEX(tbFuncionarios[],MATCH($E406,tbFuncionarios[Matrícula],0),2),""))</f>
        <v/>
      </c>
      <c r="K406" s="102" t="str">
        <f>IF($E406="","",IFERROR(VLOOKUP($E406,tbFuncionarios[[Matrícula]:[Status]],7,FALSE),""))</f>
        <v/>
      </c>
      <c r="L406" s="99"/>
      <c r="M406" s="99"/>
      <c r="N406" s="100" t="str">
        <f t="shared" si="18"/>
        <v/>
      </c>
      <c r="O406" s="101"/>
    </row>
    <row r="407" spans="2:15" x14ac:dyDescent="0.25">
      <c r="B407" s="9" t="str">
        <f t="shared" si="19"/>
        <v/>
      </c>
      <c r="C407" s="96">
        <f t="shared" si="20"/>
        <v>401</v>
      </c>
      <c r="D407" s="97"/>
      <c r="F407" s="98" t="str">
        <f>IF($E407="","",IFERROR(VLOOKUP($E407,tbFuncionarios[[Matrícula]:[Status]],2,FALSE),""))</f>
        <v/>
      </c>
      <c r="G407" s="102" t="str">
        <f>IF($E407="","",IFERROR(VLOOKUP($E407,tbFuncionarios[[Matrícula]:[Status]],4,FALSE),""))</f>
        <v/>
      </c>
      <c r="H407" s="102" t="str">
        <f>IF($E407="","",IFERROR(VLOOKUP($E407,tbFuncionarios[[Matrícula]:[Status]],5,FALSE),""))</f>
        <v/>
      </c>
      <c r="I407" s="102" t="str">
        <f>IF($E407="","",IFERROR(VLOOKUP($E407,tbFuncionarios[[Matrícula]:[Status]],6,FALSE),""))</f>
        <v/>
      </c>
      <c r="J407" s="98" t="str">
        <f>IF($E407="","",IFERROR(INDEX(tbFuncionarios[],MATCH($E407,tbFuncionarios[Matrícula],0),2),""))</f>
        <v/>
      </c>
      <c r="K407" s="102" t="str">
        <f>IF($E407="","",IFERROR(VLOOKUP($E407,tbFuncionarios[[Matrícula]:[Status]],7,FALSE),""))</f>
        <v/>
      </c>
      <c r="L407" s="99"/>
      <c r="M407" s="99"/>
      <c r="N407" s="100" t="str">
        <f t="shared" si="18"/>
        <v/>
      </c>
      <c r="O407" s="101"/>
    </row>
    <row r="408" spans="2:15" x14ac:dyDescent="0.25">
      <c r="B408" s="9" t="str">
        <f t="shared" si="19"/>
        <v/>
      </c>
      <c r="C408" s="96">
        <f t="shared" si="20"/>
        <v>402</v>
      </c>
      <c r="D408" s="97"/>
      <c r="F408" s="98" t="str">
        <f>IF($E408="","",IFERROR(VLOOKUP($E408,tbFuncionarios[[Matrícula]:[Status]],2,FALSE),""))</f>
        <v/>
      </c>
      <c r="G408" s="102" t="str">
        <f>IF($E408="","",IFERROR(VLOOKUP($E408,tbFuncionarios[[Matrícula]:[Status]],4,FALSE),""))</f>
        <v/>
      </c>
      <c r="H408" s="102" t="str">
        <f>IF($E408="","",IFERROR(VLOOKUP($E408,tbFuncionarios[[Matrícula]:[Status]],5,FALSE),""))</f>
        <v/>
      </c>
      <c r="I408" s="102" t="str">
        <f>IF($E408="","",IFERROR(VLOOKUP($E408,tbFuncionarios[[Matrícula]:[Status]],6,FALSE),""))</f>
        <v/>
      </c>
      <c r="J408" s="98" t="str">
        <f>IF($E408="","",IFERROR(INDEX(tbFuncionarios[],MATCH($E408,tbFuncionarios[Matrícula],0),2),""))</f>
        <v/>
      </c>
      <c r="K408" s="102" t="str">
        <f>IF($E408="","",IFERROR(VLOOKUP($E408,tbFuncionarios[[Matrícula]:[Status]],7,FALSE),""))</f>
        <v/>
      </c>
      <c r="L408" s="99"/>
      <c r="M408" s="99"/>
      <c r="N408" s="100" t="str">
        <f t="shared" si="18"/>
        <v/>
      </c>
      <c r="O408" s="101"/>
    </row>
    <row r="409" spans="2:15" x14ac:dyDescent="0.25">
      <c r="B409" s="9" t="str">
        <f t="shared" si="19"/>
        <v/>
      </c>
      <c r="C409" s="96">
        <f t="shared" si="20"/>
        <v>403</v>
      </c>
      <c r="D409" s="97"/>
      <c r="F409" s="98" t="str">
        <f>IF($E409="","",IFERROR(VLOOKUP($E409,tbFuncionarios[[Matrícula]:[Status]],2,FALSE),""))</f>
        <v/>
      </c>
      <c r="G409" s="102" t="str">
        <f>IF($E409="","",IFERROR(VLOOKUP($E409,tbFuncionarios[[Matrícula]:[Status]],4,FALSE),""))</f>
        <v/>
      </c>
      <c r="H409" s="102" t="str">
        <f>IF($E409="","",IFERROR(VLOOKUP($E409,tbFuncionarios[[Matrícula]:[Status]],5,FALSE),""))</f>
        <v/>
      </c>
      <c r="I409" s="102" t="str">
        <f>IF($E409="","",IFERROR(VLOOKUP($E409,tbFuncionarios[[Matrícula]:[Status]],6,FALSE),""))</f>
        <v/>
      </c>
      <c r="J409" s="98" t="str">
        <f>IF($E409="","",IFERROR(INDEX(tbFuncionarios[],MATCH($E409,tbFuncionarios[Matrícula],0),2),""))</f>
        <v/>
      </c>
      <c r="K409" s="102" t="str">
        <f>IF($E409="","",IFERROR(VLOOKUP($E409,tbFuncionarios[[Matrícula]:[Status]],7,FALSE),""))</f>
        <v/>
      </c>
      <c r="L409" s="99"/>
      <c r="M409" s="99"/>
      <c r="N409" s="100" t="str">
        <f t="shared" si="18"/>
        <v/>
      </c>
      <c r="O409" s="101"/>
    </row>
    <row r="410" spans="2:15" x14ac:dyDescent="0.25">
      <c r="B410" s="9" t="str">
        <f t="shared" si="19"/>
        <v/>
      </c>
      <c r="C410" s="96">
        <f t="shared" si="20"/>
        <v>404</v>
      </c>
      <c r="D410" s="97"/>
      <c r="F410" s="98" t="str">
        <f>IF($E410="","",IFERROR(VLOOKUP($E410,tbFuncionarios[[Matrícula]:[Status]],2,FALSE),""))</f>
        <v/>
      </c>
      <c r="G410" s="102" t="str">
        <f>IF($E410="","",IFERROR(VLOOKUP($E410,tbFuncionarios[[Matrícula]:[Status]],4,FALSE),""))</f>
        <v/>
      </c>
      <c r="H410" s="102" t="str">
        <f>IF($E410="","",IFERROR(VLOOKUP($E410,tbFuncionarios[[Matrícula]:[Status]],5,FALSE),""))</f>
        <v/>
      </c>
      <c r="I410" s="102" t="str">
        <f>IF($E410="","",IFERROR(VLOOKUP($E410,tbFuncionarios[[Matrícula]:[Status]],6,FALSE),""))</f>
        <v/>
      </c>
      <c r="J410" s="98" t="str">
        <f>IF($E410="","",IFERROR(INDEX(tbFuncionarios[],MATCH($E410,tbFuncionarios[Matrícula],0),2),""))</f>
        <v/>
      </c>
      <c r="K410" s="102" t="str">
        <f>IF($E410="","",IFERROR(VLOOKUP($E410,tbFuncionarios[[Matrícula]:[Status]],7,FALSE),""))</f>
        <v/>
      </c>
      <c r="L410" s="99"/>
      <c r="M410" s="99"/>
      <c r="N410" s="100" t="str">
        <f t="shared" si="18"/>
        <v/>
      </c>
      <c r="O410" s="101"/>
    </row>
    <row r="411" spans="2:15" x14ac:dyDescent="0.25">
      <c r="B411" s="9" t="str">
        <f t="shared" si="19"/>
        <v/>
      </c>
      <c r="C411" s="96">
        <f t="shared" si="20"/>
        <v>405</v>
      </c>
      <c r="D411" s="97"/>
      <c r="F411" s="98" t="str">
        <f>IF($E411="","",IFERROR(VLOOKUP($E411,tbFuncionarios[[Matrícula]:[Status]],2,FALSE),""))</f>
        <v/>
      </c>
      <c r="G411" s="102" t="str">
        <f>IF($E411="","",IFERROR(VLOOKUP($E411,tbFuncionarios[[Matrícula]:[Status]],4,FALSE),""))</f>
        <v/>
      </c>
      <c r="H411" s="102" t="str">
        <f>IF($E411="","",IFERROR(VLOOKUP($E411,tbFuncionarios[[Matrícula]:[Status]],5,FALSE),""))</f>
        <v/>
      </c>
      <c r="I411" s="102" t="str">
        <f>IF($E411="","",IFERROR(VLOOKUP($E411,tbFuncionarios[[Matrícula]:[Status]],6,FALSE),""))</f>
        <v/>
      </c>
      <c r="J411" s="98" t="str">
        <f>IF($E411="","",IFERROR(INDEX(tbFuncionarios[],MATCH($E411,tbFuncionarios[Matrícula],0),2),""))</f>
        <v/>
      </c>
      <c r="K411" s="102" t="str">
        <f>IF($E411="","",IFERROR(VLOOKUP($E411,tbFuncionarios[[Matrícula]:[Status]],7,FALSE),""))</f>
        <v/>
      </c>
      <c r="L411" s="99"/>
      <c r="M411" s="99"/>
      <c r="N411" s="100" t="str">
        <f t="shared" si="18"/>
        <v/>
      </c>
      <c r="O411" s="101"/>
    </row>
    <row r="412" spans="2:15" x14ac:dyDescent="0.25">
      <c r="B412" s="9" t="str">
        <f t="shared" si="19"/>
        <v/>
      </c>
      <c r="C412" s="96">
        <f t="shared" si="20"/>
        <v>406</v>
      </c>
      <c r="D412" s="97"/>
      <c r="F412" s="98" t="str">
        <f>IF($E412="","",IFERROR(VLOOKUP($E412,tbFuncionarios[[Matrícula]:[Status]],2,FALSE),""))</f>
        <v/>
      </c>
      <c r="G412" s="102" t="str">
        <f>IF($E412="","",IFERROR(VLOOKUP($E412,tbFuncionarios[[Matrícula]:[Status]],4,FALSE),""))</f>
        <v/>
      </c>
      <c r="H412" s="102" t="str">
        <f>IF($E412="","",IFERROR(VLOOKUP($E412,tbFuncionarios[[Matrícula]:[Status]],5,FALSE),""))</f>
        <v/>
      </c>
      <c r="I412" s="102" t="str">
        <f>IF($E412="","",IFERROR(VLOOKUP($E412,tbFuncionarios[[Matrícula]:[Status]],6,FALSE),""))</f>
        <v/>
      </c>
      <c r="J412" s="98" t="str">
        <f>IF($E412="","",IFERROR(INDEX(tbFuncionarios[],MATCH($E412,tbFuncionarios[Matrícula],0),2),""))</f>
        <v/>
      </c>
      <c r="K412" s="102" t="str">
        <f>IF($E412="","",IFERROR(VLOOKUP($E412,tbFuncionarios[[Matrícula]:[Status]],7,FALSE),""))</f>
        <v/>
      </c>
      <c r="L412" s="99"/>
      <c r="M412" s="99"/>
      <c r="N412" s="100" t="str">
        <f t="shared" si="18"/>
        <v/>
      </c>
      <c r="O412" s="101"/>
    </row>
    <row r="413" spans="2:15" x14ac:dyDescent="0.25">
      <c r="B413" s="9" t="str">
        <f t="shared" si="19"/>
        <v/>
      </c>
      <c r="C413" s="96">
        <f t="shared" si="20"/>
        <v>407</v>
      </c>
      <c r="D413" s="97"/>
      <c r="F413" s="98" t="str">
        <f>IF($E413="","",IFERROR(VLOOKUP($E413,tbFuncionarios[[Matrícula]:[Status]],2,FALSE),""))</f>
        <v/>
      </c>
      <c r="G413" s="102" t="str">
        <f>IF($E413="","",IFERROR(VLOOKUP($E413,tbFuncionarios[[Matrícula]:[Status]],4,FALSE),""))</f>
        <v/>
      </c>
      <c r="H413" s="102" t="str">
        <f>IF($E413="","",IFERROR(VLOOKUP($E413,tbFuncionarios[[Matrícula]:[Status]],5,FALSE),""))</f>
        <v/>
      </c>
      <c r="I413" s="102" t="str">
        <f>IF($E413="","",IFERROR(VLOOKUP($E413,tbFuncionarios[[Matrícula]:[Status]],6,FALSE),""))</f>
        <v/>
      </c>
      <c r="J413" s="98" t="str">
        <f>IF($E413="","",IFERROR(INDEX(tbFuncionarios[],MATCH($E413,tbFuncionarios[Matrícula],0),2),""))</f>
        <v/>
      </c>
      <c r="K413" s="102" t="str">
        <f>IF($E413="","",IFERROR(VLOOKUP($E413,tbFuncionarios[[Matrícula]:[Status]],7,FALSE),""))</f>
        <v/>
      </c>
      <c r="L413" s="99"/>
      <c r="M413" s="99"/>
      <c r="N413" s="100" t="str">
        <f t="shared" si="18"/>
        <v/>
      </c>
      <c r="O413" s="101"/>
    </row>
    <row r="414" spans="2:15" x14ac:dyDescent="0.25">
      <c r="B414" s="9" t="str">
        <f t="shared" si="19"/>
        <v/>
      </c>
      <c r="C414" s="96">
        <f t="shared" si="20"/>
        <v>408</v>
      </c>
      <c r="D414" s="97"/>
      <c r="F414" s="98" t="str">
        <f>IF($E414="","",IFERROR(VLOOKUP($E414,tbFuncionarios[[Matrícula]:[Status]],2,FALSE),""))</f>
        <v/>
      </c>
      <c r="G414" s="102" t="str">
        <f>IF($E414="","",IFERROR(VLOOKUP($E414,tbFuncionarios[[Matrícula]:[Status]],4,FALSE),""))</f>
        <v/>
      </c>
      <c r="H414" s="102" t="str">
        <f>IF($E414="","",IFERROR(VLOOKUP($E414,tbFuncionarios[[Matrícula]:[Status]],5,FALSE),""))</f>
        <v/>
      </c>
      <c r="I414" s="102" t="str">
        <f>IF($E414="","",IFERROR(VLOOKUP($E414,tbFuncionarios[[Matrícula]:[Status]],6,FALSE),""))</f>
        <v/>
      </c>
      <c r="J414" s="98" t="str">
        <f>IF($E414="","",IFERROR(INDEX(tbFuncionarios[],MATCH($E414,tbFuncionarios[Matrícula],0),2),""))</f>
        <v/>
      </c>
      <c r="K414" s="102" t="str">
        <f>IF($E414="","",IFERROR(VLOOKUP($E414,tbFuncionarios[[Matrícula]:[Status]],7,FALSE),""))</f>
        <v/>
      </c>
      <c r="L414" s="99"/>
      <c r="M414" s="99"/>
      <c r="N414" s="100" t="str">
        <f t="shared" si="18"/>
        <v/>
      </c>
      <c r="O414" s="101"/>
    </row>
    <row r="415" spans="2:15" x14ac:dyDescent="0.25">
      <c r="B415" s="9" t="str">
        <f t="shared" si="19"/>
        <v/>
      </c>
      <c r="C415" s="96">
        <f t="shared" si="20"/>
        <v>409</v>
      </c>
      <c r="D415" s="97"/>
      <c r="F415" s="98" t="str">
        <f>IF($E415="","",IFERROR(VLOOKUP($E415,tbFuncionarios[[Matrícula]:[Status]],2,FALSE),""))</f>
        <v/>
      </c>
      <c r="G415" s="102" t="str">
        <f>IF($E415="","",IFERROR(VLOOKUP($E415,tbFuncionarios[[Matrícula]:[Status]],4,FALSE),""))</f>
        <v/>
      </c>
      <c r="H415" s="102" t="str">
        <f>IF($E415="","",IFERROR(VLOOKUP($E415,tbFuncionarios[[Matrícula]:[Status]],5,FALSE),""))</f>
        <v/>
      </c>
      <c r="I415" s="102" t="str">
        <f>IF($E415="","",IFERROR(VLOOKUP($E415,tbFuncionarios[[Matrícula]:[Status]],6,FALSE),""))</f>
        <v/>
      </c>
      <c r="J415" s="98" t="str">
        <f>IF($E415="","",IFERROR(INDEX(tbFuncionarios[],MATCH($E415,tbFuncionarios[Matrícula],0),2),""))</f>
        <v/>
      </c>
      <c r="K415" s="102" t="str">
        <f>IF($E415="","",IFERROR(VLOOKUP($E415,tbFuncionarios[[Matrícula]:[Status]],7,FALSE),""))</f>
        <v/>
      </c>
      <c r="L415" s="99"/>
      <c r="M415" s="99"/>
      <c r="N415" s="100" t="str">
        <f t="shared" si="18"/>
        <v/>
      </c>
      <c r="O415" s="101"/>
    </row>
    <row r="416" spans="2:15" x14ac:dyDescent="0.25">
      <c r="B416" s="9" t="str">
        <f t="shared" si="19"/>
        <v/>
      </c>
      <c r="C416" s="96">
        <f t="shared" si="20"/>
        <v>410</v>
      </c>
      <c r="D416" s="97"/>
      <c r="F416" s="98" t="str">
        <f>IF($E416="","",IFERROR(VLOOKUP($E416,tbFuncionarios[[Matrícula]:[Status]],2,FALSE),""))</f>
        <v/>
      </c>
      <c r="G416" s="102" t="str">
        <f>IF($E416="","",IFERROR(VLOOKUP($E416,tbFuncionarios[[Matrícula]:[Status]],4,FALSE),""))</f>
        <v/>
      </c>
      <c r="H416" s="102" t="str">
        <f>IF($E416="","",IFERROR(VLOOKUP($E416,tbFuncionarios[[Matrícula]:[Status]],5,FALSE),""))</f>
        <v/>
      </c>
      <c r="I416" s="102" t="str">
        <f>IF($E416="","",IFERROR(VLOOKUP($E416,tbFuncionarios[[Matrícula]:[Status]],6,FALSE),""))</f>
        <v/>
      </c>
      <c r="J416" s="98" t="str">
        <f>IF($E416="","",IFERROR(INDEX(tbFuncionarios[],MATCH($E416,tbFuncionarios[Matrícula],0),2),""))</f>
        <v/>
      </c>
      <c r="K416" s="102" t="str">
        <f>IF($E416="","",IFERROR(VLOOKUP($E416,tbFuncionarios[[Matrícula]:[Status]],7,FALSE),""))</f>
        <v/>
      </c>
      <c r="L416" s="99"/>
      <c r="M416" s="99"/>
      <c r="N416" s="100" t="str">
        <f t="shared" si="18"/>
        <v/>
      </c>
      <c r="O416" s="101"/>
    </row>
    <row r="417" spans="2:15" x14ac:dyDescent="0.25">
      <c r="B417" s="9" t="str">
        <f t="shared" si="19"/>
        <v/>
      </c>
      <c r="C417" s="96">
        <f t="shared" si="20"/>
        <v>411</v>
      </c>
      <c r="D417" s="97"/>
      <c r="F417" s="98" t="str">
        <f>IF($E417="","",IFERROR(VLOOKUP($E417,tbFuncionarios[[Matrícula]:[Status]],2,FALSE),""))</f>
        <v/>
      </c>
      <c r="G417" s="102" t="str">
        <f>IF($E417="","",IFERROR(VLOOKUP($E417,tbFuncionarios[[Matrícula]:[Status]],4,FALSE),""))</f>
        <v/>
      </c>
      <c r="H417" s="102" t="str">
        <f>IF($E417="","",IFERROR(VLOOKUP($E417,tbFuncionarios[[Matrícula]:[Status]],5,FALSE),""))</f>
        <v/>
      </c>
      <c r="I417" s="102" t="str">
        <f>IF($E417="","",IFERROR(VLOOKUP($E417,tbFuncionarios[[Matrícula]:[Status]],6,FALSE),""))</f>
        <v/>
      </c>
      <c r="J417" s="98" t="str">
        <f>IF($E417="","",IFERROR(INDEX(tbFuncionarios[],MATCH($E417,tbFuncionarios[Matrícula],0),2),""))</f>
        <v/>
      </c>
      <c r="K417" s="102" t="str">
        <f>IF($E417="","",IFERROR(VLOOKUP($E417,tbFuncionarios[[Matrícula]:[Status]],7,FALSE),""))</f>
        <v/>
      </c>
      <c r="L417" s="99"/>
      <c r="M417" s="99"/>
      <c r="N417" s="100" t="str">
        <f t="shared" si="18"/>
        <v/>
      </c>
      <c r="O417" s="101"/>
    </row>
    <row r="418" spans="2:15" x14ac:dyDescent="0.25">
      <c r="B418" s="9" t="str">
        <f t="shared" si="19"/>
        <v/>
      </c>
      <c r="C418" s="96">
        <f t="shared" si="20"/>
        <v>412</v>
      </c>
      <c r="D418" s="97"/>
      <c r="F418" s="98" t="str">
        <f>IF($E418="","",IFERROR(VLOOKUP($E418,tbFuncionarios[[Matrícula]:[Status]],2,FALSE),""))</f>
        <v/>
      </c>
      <c r="G418" s="102" t="str">
        <f>IF($E418="","",IFERROR(VLOOKUP($E418,tbFuncionarios[[Matrícula]:[Status]],4,FALSE),""))</f>
        <v/>
      </c>
      <c r="H418" s="102" t="str">
        <f>IF($E418="","",IFERROR(VLOOKUP($E418,tbFuncionarios[[Matrícula]:[Status]],5,FALSE),""))</f>
        <v/>
      </c>
      <c r="I418" s="102" t="str">
        <f>IF($E418="","",IFERROR(VLOOKUP($E418,tbFuncionarios[[Matrícula]:[Status]],6,FALSE),""))</f>
        <v/>
      </c>
      <c r="J418" s="98" t="str">
        <f>IF($E418="","",IFERROR(INDEX(tbFuncionarios[],MATCH($E418,tbFuncionarios[Matrícula],0),2),""))</f>
        <v/>
      </c>
      <c r="K418" s="102" t="str">
        <f>IF($E418="","",IFERROR(VLOOKUP($E418,tbFuncionarios[[Matrícula]:[Status]],7,FALSE),""))</f>
        <v/>
      </c>
      <c r="L418" s="99"/>
      <c r="M418" s="99"/>
      <c r="N418" s="100" t="str">
        <f t="shared" si="18"/>
        <v/>
      </c>
      <c r="O418" s="101"/>
    </row>
    <row r="419" spans="2:15" x14ac:dyDescent="0.25">
      <c r="B419" s="9" t="str">
        <f t="shared" si="19"/>
        <v/>
      </c>
      <c r="C419" s="96">
        <f t="shared" si="20"/>
        <v>413</v>
      </c>
      <c r="D419" s="97"/>
      <c r="F419" s="98" t="str">
        <f>IF($E419="","",IFERROR(VLOOKUP($E419,tbFuncionarios[[Matrícula]:[Status]],2,FALSE),""))</f>
        <v/>
      </c>
      <c r="G419" s="102" t="str">
        <f>IF($E419="","",IFERROR(VLOOKUP($E419,tbFuncionarios[[Matrícula]:[Status]],4,FALSE),""))</f>
        <v/>
      </c>
      <c r="H419" s="102" t="str">
        <f>IF($E419="","",IFERROR(VLOOKUP($E419,tbFuncionarios[[Matrícula]:[Status]],5,FALSE),""))</f>
        <v/>
      </c>
      <c r="I419" s="102" t="str">
        <f>IF($E419="","",IFERROR(VLOOKUP($E419,tbFuncionarios[[Matrícula]:[Status]],6,FALSE),""))</f>
        <v/>
      </c>
      <c r="J419" s="98" t="str">
        <f>IF($E419="","",IFERROR(INDEX(tbFuncionarios[],MATCH($E419,tbFuncionarios[Matrícula],0),2),""))</f>
        <v/>
      </c>
      <c r="K419" s="102" t="str">
        <f>IF($E419="","",IFERROR(VLOOKUP($E419,tbFuncionarios[[Matrícula]:[Status]],7,FALSE),""))</f>
        <v/>
      </c>
      <c r="L419" s="99"/>
      <c r="M419" s="99"/>
      <c r="N419" s="100" t="str">
        <f t="shared" si="18"/>
        <v/>
      </c>
      <c r="O419" s="101"/>
    </row>
    <row r="420" spans="2:15" x14ac:dyDescent="0.25">
      <c r="B420" s="9" t="str">
        <f t="shared" si="19"/>
        <v/>
      </c>
      <c r="C420" s="96">
        <f t="shared" si="20"/>
        <v>414</v>
      </c>
      <c r="D420" s="97"/>
      <c r="F420" s="98" t="str">
        <f>IF($E420="","",IFERROR(VLOOKUP($E420,tbFuncionarios[[Matrícula]:[Status]],2,FALSE),""))</f>
        <v/>
      </c>
      <c r="G420" s="102" t="str">
        <f>IF($E420="","",IFERROR(VLOOKUP($E420,tbFuncionarios[[Matrícula]:[Status]],4,FALSE),""))</f>
        <v/>
      </c>
      <c r="H420" s="102" t="str">
        <f>IF($E420="","",IFERROR(VLOOKUP($E420,tbFuncionarios[[Matrícula]:[Status]],5,FALSE),""))</f>
        <v/>
      </c>
      <c r="I420" s="102" t="str">
        <f>IF($E420="","",IFERROR(VLOOKUP($E420,tbFuncionarios[[Matrícula]:[Status]],6,FALSE),""))</f>
        <v/>
      </c>
      <c r="J420" s="98" t="str">
        <f>IF($E420="","",IFERROR(INDEX(tbFuncionarios[],MATCH($E420,tbFuncionarios[Matrícula],0),2),""))</f>
        <v/>
      </c>
      <c r="K420" s="102" t="str">
        <f>IF($E420="","",IFERROR(VLOOKUP($E420,tbFuncionarios[[Matrícula]:[Status]],7,FALSE),""))</f>
        <v/>
      </c>
      <c r="L420" s="99"/>
      <c r="M420" s="99"/>
      <c r="N420" s="100" t="str">
        <f t="shared" si="18"/>
        <v/>
      </c>
      <c r="O420" s="101"/>
    </row>
    <row r="421" spans="2:15" x14ac:dyDescent="0.25">
      <c r="B421" s="9" t="str">
        <f t="shared" si="19"/>
        <v/>
      </c>
      <c r="C421" s="96">
        <f t="shared" si="20"/>
        <v>415</v>
      </c>
      <c r="D421" s="97"/>
      <c r="F421" s="98" t="str">
        <f>IF($E421="","",IFERROR(VLOOKUP($E421,tbFuncionarios[[Matrícula]:[Status]],2,FALSE),""))</f>
        <v/>
      </c>
      <c r="G421" s="102" t="str">
        <f>IF($E421="","",IFERROR(VLOOKUP($E421,tbFuncionarios[[Matrícula]:[Status]],4,FALSE),""))</f>
        <v/>
      </c>
      <c r="H421" s="102" t="str">
        <f>IF($E421="","",IFERROR(VLOOKUP($E421,tbFuncionarios[[Matrícula]:[Status]],5,FALSE),""))</f>
        <v/>
      </c>
      <c r="I421" s="102" t="str">
        <f>IF($E421="","",IFERROR(VLOOKUP($E421,tbFuncionarios[[Matrícula]:[Status]],6,FALSE),""))</f>
        <v/>
      </c>
      <c r="J421" s="98" t="str">
        <f>IF($E421="","",IFERROR(INDEX(tbFuncionarios[],MATCH($E421,tbFuncionarios[Matrícula],0),2),""))</f>
        <v/>
      </c>
      <c r="K421" s="102" t="str">
        <f>IF($E421="","",IFERROR(VLOOKUP($E421,tbFuncionarios[[Matrícula]:[Status]],7,FALSE),""))</f>
        <v/>
      </c>
      <c r="L421" s="99"/>
      <c r="M421" s="99"/>
      <c r="N421" s="100" t="str">
        <f t="shared" si="18"/>
        <v/>
      </c>
      <c r="O421" s="101"/>
    </row>
    <row r="422" spans="2:15" x14ac:dyDescent="0.25">
      <c r="B422" s="9" t="str">
        <f t="shared" si="19"/>
        <v/>
      </c>
      <c r="C422" s="96">
        <f t="shared" si="20"/>
        <v>416</v>
      </c>
      <c r="D422" s="97"/>
      <c r="F422" s="98" t="str">
        <f>IF($E422="","",IFERROR(VLOOKUP($E422,tbFuncionarios[[Matrícula]:[Status]],2,FALSE),""))</f>
        <v/>
      </c>
      <c r="G422" s="102" t="str">
        <f>IF($E422="","",IFERROR(VLOOKUP($E422,tbFuncionarios[[Matrícula]:[Status]],4,FALSE),""))</f>
        <v/>
      </c>
      <c r="H422" s="102" t="str">
        <f>IF($E422="","",IFERROR(VLOOKUP($E422,tbFuncionarios[[Matrícula]:[Status]],5,FALSE),""))</f>
        <v/>
      </c>
      <c r="I422" s="102" t="str">
        <f>IF($E422="","",IFERROR(VLOOKUP($E422,tbFuncionarios[[Matrícula]:[Status]],6,FALSE),""))</f>
        <v/>
      </c>
      <c r="J422" s="98" t="str">
        <f>IF($E422="","",IFERROR(INDEX(tbFuncionarios[],MATCH($E422,tbFuncionarios[Matrícula],0),2),""))</f>
        <v/>
      </c>
      <c r="K422" s="102" t="str">
        <f>IF($E422="","",IFERROR(VLOOKUP($E422,tbFuncionarios[[Matrícula]:[Status]],7,FALSE),""))</f>
        <v/>
      </c>
      <c r="L422" s="99"/>
      <c r="M422" s="99"/>
      <c r="N422" s="100" t="str">
        <f t="shared" si="18"/>
        <v/>
      </c>
      <c r="O422" s="101"/>
    </row>
    <row r="423" spans="2:15" x14ac:dyDescent="0.25">
      <c r="B423" s="9" t="str">
        <f t="shared" si="19"/>
        <v/>
      </c>
      <c r="C423" s="96">
        <f t="shared" si="20"/>
        <v>417</v>
      </c>
      <c r="D423" s="97"/>
      <c r="F423" s="98" t="str">
        <f>IF($E423="","",IFERROR(VLOOKUP($E423,tbFuncionarios[[Matrícula]:[Status]],2,FALSE),""))</f>
        <v/>
      </c>
      <c r="G423" s="102" t="str">
        <f>IF($E423="","",IFERROR(VLOOKUP($E423,tbFuncionarios[[Matrícula]:[Status]],4,FALSE),""))</f>
        <v/>
      </c>
      <c r="H423" s="102" t="str">
        <f>IF($E423="","",IFERROR(VLOOKUP($E423,tbFuncionarios[[Matrícula]:[Status]],5,FALSE),""))</f>
        <v/>
      </c>
      <c r="I423" s="102" t="str">
        <f>IF($E423="","",IFERROR(VLOOKUP($E423,tbFuncionarios[[Matrícula]:[Status]],6,FALSE),""))</f>
        <v/>
      </c>
      <c r="J423" s="98" t="str">
        <f>IF($E423="","",IFERROR(INDEX(tbFuncionarios[],MATCH($E423,tbFuncionarios[Matrícula],0),2),""))</f>
        <v/>
      </c>
      <c r="K423" s="102" t="str">
        <f>IF($E423="","",IFERROR(VLOOKUP($E423,tbFuncionarios[[Matrícula]:[Status]],7,FALSE),""))</f>
        <v/>
      </c>
      <c r="L423" s="99"/>
      <c r="M423" s="99"/>
      <c r="N423" s="100" t="str">
        <f t="shared" si="18"/>
        <v/>
      </c>
      <c r="O423" s="101"/>
    </row>
    <row r="424" spans="2:15" x14ac:dyDescent="0.25">
      <c r="B424" s="9" t="str">
        <f t="shared" si="19"/>
        <v/>
      </c>
      <c r="C424" s="96">
        <f t="shared" si="20"/>
        <v>418</v>
      </c>
      <c r="D424" s="97"/>
      <c r="F424" s="98" t="str">
        <f>IF($E424="","",IFERROR(VLOOKUP($E424,tbFuncionarios[[Matrícula]:[Status]],2,FALSE),""))</f>
        <v/>
      </c>
      <c r="G424" s="102" t="str">
        <f>IF($E424="","",IFERROR(VLOOKUP($E424,tbFuncionarios[[Matrícula]:[Status]],4,FALSE),""))</f>
        <v/>
      </c>
      <c r="H424" s="102" t="str">
        <f>IF($E424="","",IFERROR(VLOOKUP($E424,tbFuncionarios[[Matrícula]:[Status]],5,FALSE),""))</f>
        <v/>
      </c>
      <c r="I424" s="102" t="str">
        <f>IF($E424="","",IFERROR(VLOOKUP($E424,tbFuncionarios[[Matrícula]:[Status]],6,FALSE),""))</f>
        <v/>
      </c>
      <c r="J424" s="98" t="str">
        <f>IF($E424="","",IFERROR(INDEX(tbFuncionarios[],MATCH($E424,tbFuncionarios[Matrícula],0),2),""))</f>
        <v/>
      </c>
      <c r="K424" s="102" t="str">
        <f>IF($E424="","",IFERROR(VLOOKUP($E424,tbFuncionarios[[Matrícula]:[Status]],7,FALSE),""))</f>
        <v/>
      </c>
      <c r="L424" s="99"/>
      <c r="M424" s="99"/>
      <c r="N424" s="100" t="str">
        <f t="shared" si="18"/>
        <v/>
      </c>
      <c r="O424" s="101"/>
    </row>
    <row r="425" spans="2:15" x14ac:dyDescent="0.25">
      <c r="B425" s="9" t="str">
        <f t="shared" si="19"/>
        <v/>
      </c>
      <c r="C425" s="96">
        <f t="shared" si="20"/>
        <v>419</v>
      </c>
      <c r="D425" s="97"/>
      <c r="F425" s="98" t="str">
        <f>IF($E425="","",IFERROR(VLOOKUP($E425,tbFuncionarios[[Matrícula]:[Status]],2,FALSE),""))</f>
        <v/>
      </c>
      <c r="G425" s="102" t="str">
        <f>IF($E425="","",IFERROR(VLOOKUP($E425,tbFuncionarios[[Matrícula]:[Status]],4,FALSE),""))</f>
        <v/>
      </c>
      <c r="H425" s="102" t="str">
        <f>IF($E425="","",IFERROR(VLOOKUP($E425,tbFuncionarios[[Matrícula]:[Status]],5,FALSE),""))</f>
        <v/>
      </c>
      <c r="I425" s="102" t="str">
        <f>IF($E425="","",IFERROR(VLOOKUP($E425,tbFuncionarios[[Matrícula]:[Status]],6,FALSE),""))</f>
        <v/>
      </c>
      <c r="J425" s="98" t="str">
        <f>IF($E425="","",IFERROR(INDEX(tbFuncionarios[],MATCH($E425,tbFuncionarios[Matrícula],0),2),""))</f>
        <v/>
      </c>
      <c r="K425" s="102" t="str">
        <f>IF($E425="","",IFERROR(VLOOKUP($E425,tbFuncionarios[[Matrícula]:[Status]],7,FALSE),""))</f>
        <v/>
      </c>
      <c r="L425" s="99"/>
      <c r="M425" s="99"/>
      <c r="N425" s="100" t="str">
        <f t="shared" si="18"/>
        <v/>
      </c>
      <c r="O425" s="101"/>
    </row>
    <row r="426" spans="2:15" x14ac:dyDescent="0.25">
      <c r="B426" s="9" t="str">
        <f t="shared" si="19"/>
        <v/>
      </c>
      <c r="C426" s="96">
        <f t="shared" si="20"/>
        <v>420</v>
      </c>
      <c r="D426" s="97"/>
      <c r="F426" s="98" t="str">
        <f>IF($E426="","",IFERROR(VLOOKUP($E426,tbFuncionarios[[Matrícula]:[Status]],2,FALSE),""))</f>
        <v/>
      </c>
      <c r="G426" s="102" t="str">
        <f>IF($E426="","",IFERROR(VLOOKUP($E426,tbFuncionarios[[Matrícula]:[Status]],4,FALSE),""))</f>
        <v/>
      </c>
      <c r="H426" s="102" t="str">
        <f>IF($E426="","",IFERROR(VLOOKUP($E426,tbFuncionarios[[Matrícula]:[Status]],5,FALSE),""))</f>
        <v/>
      </c>
      <c r="I426" s="102" t="str">
        <f>IF($E426="","",IFERROR(VLOOKUP($E426,tbFuncionarios[[Matrícula]:[Status]],6,FALSE),""))</f>
        <v/>
      </c>
      <c r="J426" s="98" t="str">
        <f>IF($E426="","",IFERROR(INDEX(tbFuncionarios[],MATCH($E426,tbFuncionarios[Matrícula],0),2),""))</f>
        <v/>
      </c>
      <c r="K426" s="102" t="str">
        <f>IF($E426="","",IFERROR(VLOOKUP($E426,tbFuncionarios[[Matrícula]:[Status]],7,FALSE),""))</f>
        <v/>
      </c>
      <c r="L426" s="99"/>
      <c r="M426" s="99"/>
      <c r="N426" s="100" t="str">
        <f t="shared" si="18"/>
        <v/>
      </c>
      <c r="O426" s="101"/>
    </row>
    <row r="427" spans="2:15" x14ac:dyDescent="0.25">
      <c r="B427" s="9" t="str">
        <f t="shared" si="19"/>
        <v/>
      </c>
      <c r="C427" s="96">
        <f t="shared" si="20"/>
        <v>421</v>
      </c>
      <c r="D427" s="97"/>
      <c r="F427" s="98" t="str">
        <f>IF($E427="","",IFERROR(VLOOKUP($E427,tbFuncionarios[[Matrícula]:[Status]],2,FALSE),""))</f>
        <v/>
      </c>
      <c r="G427" s="102" t="str">
        <f>IF($E427="","",IFERROR(VLOOKUP($E427,tbFuncionarios[[Matrícula]:[Status]],4,FALSE),""))</f>
        <v/>
      </c>
      <c r="H427" s="102" t="str">
        <f>IF($E427="","",IFERROR(VLOOKUP($E427,tbFuncionarios[[Matrícula]:[Status]],5,FALSE),""))</f>
        <v/>
      </c>
      <c r="I427" s="102" t="str">
        <f>IF($E427="","",IFERROR(VLOOKUP($E427,tbFuncionarios[[Matrícula]:[Status]],6,FALSE),""))</f>
        <v/>
      </c>
      <c r="J427" s="98" t="str">
        <f>IF($E427="","",IFERROR(INDEX(tbFuncionarios[],MATCH($E427,tbFuncionarios[Matrícula],0),2),""))</f>
        <v/>
      </c>
      <c r="K427" s="102" t="str">
        <f>IF($E427="","",IFERROR(VLOOKUP($E427,tbFuncionarios[[Matrícula]:[Status]],7,FALSE),""))</f>
        <v/>
      </c>
      <c r="L427" s="99"/>
      <c r="M427" s="99"/>
      <c r="N427" s="100" t="str">
        <f t="shared" si="18"/>
        <v/>
      </c>
      <c r="O427" s="101"/>
    </row>
    <row r="428" spans="2:15" x14ac:dyDescent="0.25">
      <c r="B428" s="9" t="str">
        <f t="shared" si="19"/>
        <v/>
      </c>
      <c r="C428" s="96">
        <f t="shared" si="20"/>
        <v>422</v>
      </c>
      <c r="D428" s="97"/>
      <c r="F428" s="98" t="str">
        <f>IF($E428="","",IFERROR(VLOOKUP($E428,tbFuncionarios[[Matrícula]:[Status]],2,FALSE),""))</f>
        <v/>
      </c>
      <c r="G428" s="102" t="str">
        <f>IF($E428="","",IFERROR(VLOOKUP($E428,tbFuncionarios[[Matrícula]:[Status]],4,FALSE),""))</f>
        <v/>
      </c>
      <c r="H428" s="102" t="str">
        <f>IF($E428="","",IFERROR(VLOOKUP($E428,tbFuncionarios[[Matrícula]:[Status]],5,FALSE),""))</f>
        <v/>
      </c>
      <c r="I428" s="102" t="str">
        <f>IF($E428="","",IFERROR(VLOOKUP($E428,tbFuncionarios[[Matrícula]:[Status]],6,FALSE),""))</f>
        <v/>
      </c>
      <c r="J428" s="98" t="str">
        <f>IF($E428="","",IFERROR(INDEX(tbFuncionarios[],MATCH($E428,tbFuncionarios[Matrícula],0),2),""))</f>
        <v/>
      </c>
      <c r="K428" s="102" t="str">
        <f>IF($E428="","",IFERROR(VLOOKUP($E428,tbFuncionarios[[Matrícula]:[Status]],7,FALSE),""))</f>
        <v/>
      </c>
      <c r="L428" s="99"/>
      <c r="M428" s="99"/>
      <c r="N428" s="100" t="str">
        <f t="shared" si="18"/>
        <v/>
      </c>
      <c r="O428" s="101"/>
    </row>
    <row r="429" spans="2:15" x14ac:dyDescent="0.25">
      <c r="B429" s="9" t="str">
        <f t="shared" si="19"/>
        <v/>
      </c>
      <c r="C429" s="96">
        <f t="shared" si="20"/>
        <v>423</v>
      </c>
      <c r="D429" s="97"/>
      <c r="F429" s="98" t="str">
        <f>IF($E429="","",IFERROR(VLOOKUP($E429,tbFuncionarios[[Matrícula]:[Status]],2,FALSE),""))</f>
        <v/>
      </c>
      <c r="G429" s="102" t="str">
        <f>IF($E429="","",IFERROR(VLOOKUP($E429,tbFuncionarios[[Matrícula]:[Status]],4,FALSE),""))</f>
        <v/>
      </c>
      <c r="H429" s="102" t="str">
        <f>IF($E429="","",IFERROR(VLOOKUP($E429,tbFuncionarios[[Matrícula]:[Status]],5,FALSE),""))</f>
        <v/>
      </c>
      <c r="I429" s="102" t="str">
        <f>IF($E429="","",IFERROR(VLOOKUP($E429,tbFuncionarios[[Matrícula]:[Status]],6,FALSE),""))</f>
        <v/>
      </c>
      <c r="J429" s="98" t="str">
        <f>IF($E429="","",IFERROR(INDEX(tbFuncionarios[],MATCH($E429,tbFuncionarios[Matrícula],0),2),""))</f>
        <v/>
      </c>
      <c r="K429" s="102" t="str">
        <f>IF($E429="","",IFERROR(VLOOKUP($E429,tbFuncionarios[[Matrícula]:[Status]],7,FALSE),""))</f>
        <v/>
      </c>
      <c r="L429" s="99"/>
      <c r="M429" s="99"/>
      <c r="N429" s="100" t="str">
        <f t="shared" si="18"/>
        <v/>
      </c>
      <c r="O429" s="101"/>
    </row>
    <row r="430" spans="2:15" x14ac:dyDescent="0.25">
      <c r="B430" s="9" t="str">
        <f t="shared" si="19"/>
        <v/>
      </c>
      <c r="C430" s="96">
        <f t="shared" si="20"/>
        <v>424</v>
      </c>
      <c r="D430" s="97"/>
      <c r="F430" s="98" t="str">
        <f>IF($E430="","",IFERROR(VLOOKUP($E430,tbFuncionarios[[Matrícula]:[Status]],2,FALSE),""))</f>
        <v/>
      </c>
      <c r="G430" s="102" t="str">
        <f>IF($E430="","",IFERROR(VLOOKUP($E430,tbFuncionarios[[Matrícula]:[Status]],4,FALSE),""))</f>
        <v/>
      </c>
      <c r="H430" s="102" t="str">
        <f>IF($E430="","",IFERROR(VLOOKUP($E430,tbFuncionarios[[Matrícula]:[Status]],5,FALSE),""))</f>
        <v/>
      </c>
      <c r="I430" s="102" t="str">
        <f>IF($E430="","",IFERROR(VLOOKUP($E430,tbFuncionarios[[Matrícula]:[Status]],6,FALSE),""))</f>
        <v/>
      </c>
      <c r="J430" s="98" t="str">
        <f>IF($E430="","",IFERROR(INDEX(tbFuncionarios[],MATCH($E430,tbFuncionarios[Matrícula],0),2),""))</f>
        <v/>
      </c>
      <c r="K430" s="102" t="str">
        <f>IF($E430="","",IFERROR(VLOOKUP($E430,tbFuncionarios[[Matrícula]:[Status]],7,FALSE),""))</f>
        <v/>
      </c>
      <c r="L430" s="99"/>
      <c r="M430" s="99"/>
      <c r="N430" s="100" t="str">
        <f t="shared" si="18"/>
        <v/>
      </c>
      <c r="O430" s="101"/>
    </row>
    <row r="431" spans="2:15" x14ac:dyDescent="0.25">
      <c r="B431" s="9" t="str">
        <f t="shared" si="19"/>
        <v/>
      </c>
      <c r="C431" s="96">
        <f t="shared" si="20"/>
        <v>425</v>
      </c>
      <c r="D431" s="97"/>
      <c r="F431" s="98" t="str">
        <f>IF($E431="","",IFERROR(VLOOKUP($E431,tbFuncionarios[[Matrícula]:[Status]],2,FALSE),""))</f>
        <v/>
      </c>
      <c r="G431" s="102" t="str">
        <f>IF($E431="","",IFERROR(VLOOKUP($E431,tbFuncionarios[[Matrícula]:[Status]],4,FALSE),""))</f>
        <v/>
      </c>
      <c r="H431" s="102" t="str">
        <f>IF($E431="","",IFERROR(VLOOKUP($E431,tbFuncionarios[[Matrícula]:[Status]],5,FALSE),""))</f>
        <v/>
      </c>
      <c r="I431" s="102" t="str">
        <f>IF($E431="","",IFERROR(VLOOKUP($E431,tbFuncionarios[[Matrícula]:[Status]],6,FALSE),""))</f>
        <v/>
      </c>
      <c r="J431" s="98" t="str">
        <f>IF($E431="","",IFERROR(INDEX(tbFuncionarios[],MATCH($E431,tbFuncionarios[Matrícula],0),2),""))</f>
        <v/>
      </c>
      <c r="K431" s="102" t="str">
        <f>IF($E431="","",IFERROR(VLOOKUP($E431,tbFuncionarios[[Matrícula]:[Status]],7,FALSE),""))</f>
        <v/>
      </c>
      <c r="L431" s="99"/>
      <c r="M431" s="99"/>
      <c r="N431" s="100" t="str">
        <f t="shared" si="18"/>
        <v/>
      </c>
      <c r="O431" s="101"/>
    </row>
    <row r="432" spans="2:15" x14ac:dyDescent="0.25">
      <c r="B432" s="9" t="str">
        <f t="shared" si="19"/>
        <v/>
      </c>
      <c r="C432" s="96">
        <f t="shared" si="20"/>
        <v>426</v>
      </c>
      <c r="D432" s="97"/>
      <c r="F432" s="98" t="str">
        <f>IF($E432="","",IFERROR(VLOOKUP($E432,tbFuncionarios[[Matrícula]:[Status]],2,FALSE),""))</f>
        <v/>
      </c>
      <c r="G432" s="102" t="str">
        <f>IF($E432="","",IFERROR(VLOOKUP($E432,tbFuncionarios[[Matrícula]:[Status]],4,FALSE),""))</f>
        <v/>
      </c>
      <c r="H432" s="102" t="str">
        <f>IF($E432="","",IFERROR(VLOOKUP($E432,tbFuncionarios[[Matrícula]:[Status]],5,FALSE),""))</f>
        <v/>
      </c>
      <c r="I432" s="102" t="str">
        <f>IF($E432="","",IFERROR(VLOOKUP($E432,tbFuncionarios[[Matrícula]:[Status]],6,FALSE),""))</f>
        <v/>
      </c>
      <c r="J432" s="98" t="str">
        <f>IF($E432="","",IFERROR(INDEX(tbFuncionarios[],MATCH($E432,tbFuncionarios[Matrícula],0),2),""))</f>
        <v/>
      </c>
      <c r="K432" s="102" t="str">
        <f>IF($E432="","",IFERROR(VLOOKUP($E432,tbFuncionarios[[Matrícula]:[Status]],7,FALSE),""))</f>
        <v/>
      </c>
      <c r="L432" s="99"/>
      <c r="M432" s="99"/>
      <c r="N432" s="100" t="str">
        <f t="shared" si="18"/>
        <v/>
      </c>
      <c r="O432" s="101"/>
    </row>
    <row r="433" spans="2:15" x14ac:dyDescent="0.25">
      <c r="B433" s="9" t="str">
        <f t="shared" si="19"/>
        <v/>
      </c>
      <c r="C433" s="96">
        <f t="shared" si="20"/>
        <v>427</v>
      </c>
      <c r="D433" s="97"/>
      <c r="F433" s="98" t="str">
        <f>IF($E433="","",IFERROR(VLOOKUP($E433,tbFuncionarios[[Matrícula]:[Status]],2,FALSE),""))</f>
        <v/>
      </c>
      <c r="G433" s="102" t="str">
        <f>IF($E433="","",IFERROR(VLOOKUP($E433,tbFuncionarios[[Matrícula]:[Status]],4,FALSE),""))</f>
        <v/>
      </c>
      <c r="H433" s="102" t="str">
        <f>IF($E433="","",IFERROR(VLOOKUP($E433,tbFuncionarios[[Matrícula]:[Status]],5,FALSE),""))</f>
        <v/>
      </c>
      <c r="I433" s="102" t="str">
        <f>IF($E433="","",IFERROR(VLOOKUP($E433,tbFuncionarios[[Matrícula]:[Status]],6,FALSE),""))</f>
        <v/>
      </c>
      <c r="J433" s="98" t="str">
        <f>IF($E433="","",IFERROR(INDEX(tbFuncionarios[],MATCH($E433,tbFuncionarios[Matrícula],0),2),""))</f>
        <v/>
      </c>
      <c r="K433" s="102" t="str">
        <f>IF($E433="","",IFERROR(VLOOKUP($E433,tbFuncionarios[[Matrícula]:[Status]],7,FALSE),""))</f>
        <v/>
      </c>
      <c r="L433" s="99"/>
      <c r="M433" s="99"/>
      <c r="N433" s="100" t="str">
        <f t="shared" si="18"/>
        <v/>
      </c>
      <c r="O433" s="101"/>
    </row>
    <row r="434" spans="2:15" x14ac:dyDescent="0.25">
      <c r="B434" s="9" t="str">
        <f t="shared" si="19"/>
        <v/>
      </c>
      <c r="C434" s="96">
        <f t="shared" si="20"/>
        <v>428</v>
      </c>
      <c r="D434" s="97"/>
      <c r="F434" s="98" t="str">
        <f>IF($E434="","",IFERROR(VLOOKUP($E434,tbFuncionarios[[Matrícula]:[Status]],2,FALSE),""))</f>
        <v/>
      </c>
      <c r="G434" s="102" t="str">
        <f>IF($E434="","",IFERROR(VLOOKUP($E434,tbFuncionarios[[Matrícula]:[Status]],4,FALSE),""))</f>
        <v/>
      </c>
      <c r="H434" s="102" t="str">
        <f>IF($E434="","",IFERROR(VLOOKUP($E434,tbFuncionarios[[Matrícula]:[Status]],5,FALSE),""))</f>
        <v/>
      </c>
      <c r="I434" s="102" t="str">
        <f>IF($E434="","",IFERROR(VLOOKUP($E434,tbFuncionarios[[Matrícula]:[Status]],6,FALSE),""))</f>
        <v/>
      </c>
      <c r="J434" s="98" t="str">
        <f>IF($E434="","",IFERROR(INDEX(tbFuncionarios[],MATCH($E434,tbFuncionarios[Matrícula],0),2),""))</f>
        <v/>
      </c>
      <c r="K434" s="102" t="str">
        <f>IF($E434="","",IFERROR(VLOOKUP($E434,tbFuncionarios[[Matrícula]:[Status]],7,FALSE),""))</f>
        <v/>
      </c>
      <c r="L434" s="99"/>
      <c r="M434" s="99"/>
      <c r="N434" s="100" t="str">
        <f t="shared" si="18"/>
        <v/>
      </c>
      <c r="O434" s="101"/>
    </row>
    <row r="435" spans="2:15" x14ac:dyDescent="0.25">
      <c r="B435" s="9" t="str">
        <f t="shared" si="19"/>
        <v/>
      </c>
      <c r="C435" s="96">
        <f t="shared" si="20"/>
        <v>429</v>
      </c>
      <c r="D435" s="97"/>
      <c r="F435" s="98" t="str">
        <f>IF($E435="","",IFERROR(VLOOKUP($E435,tbFuncionarios[[Matrícula]:[Status]],2,FALSE),""))</f>
        <v/>
      </c>
      <c r="G435" s="102" t="str">
        <f>IF($E435="","",IFERROR(VLOOKUP($E435,tbFuncionarios[[Matrícula]:[Status]],4,FALSE),""))</f>
        <v/>
      </c>
      <c r="H435" s="102" t="str">
        <f>IF($E435="","",IFERROR(VLOOKUP($E435,tbFuncionarios[[Matrícula]:[Status]],5,FALSE),""))</f>
        <v/>
      </c>
      <c r="I435" s="102" t="str">
        <f>IF($E435="","",IFERROR(VLOOKUP($E435,tbFuncionarios[[Matrícula]:[Status]],6,FALSE),""))</f>
        <v/>
      </c>
      <c r="J435" s="98" t="str">
        <f>IF($E435="","",IFERROR(INDEX(tbFuncionarios[],MATCH($E435,tbFuncionarios[Matrícula],0),2),""))</f>
        <v/>
      </c>
      <c r="K435" s="102" t="str">
        <f>IF($E435="","",IFERROR(VLOOKUP($E435,tbFuncionarios[[Matrícula]:[Status]],7,FALSE),""))</f>
        <v/>
      </c>
      <c r="L435" s="99"/>
      <c r="M435" s="99"/>
      <c r="N435" s="100" t="str">
        <f t="shared" si="18"/>
        <v/>
      </c>
      <c r="O435" s="101"/>
    </row>
    <row r="436" spans="2:15" x14ac:dyDescent="0.25">
      <c r="B436" s="9" t="str">
        <f t="shared" si="19"/>
        <v/>
      </c>
      <c r="C436" s="96">
        <f t="shared" si="20"/>
        <v>430</v>
      </c>
      <c r="D436" s="97"/>
      <c r="F436" s="98" t="str">
        <f>IF($E436="","",IFERROR(VLOOKUP($E436,tbFuncionarios[[Matrícula]:[Status]],2,FALSE),""))</f>
        <v/>
      </c>
      <c r="G436" s="102" t="str">
        <f>IF($E436="","",IFERROR(VLOOKUP($E436,tbFuncionarios[[Matrícula]:[Status]],4,FALSE),""))</f>
        <v/>
      </c>
      <c r="H436" s="102" t="str">
        <f>IF($E436="","",IFERROR(VLOOKUP($E436,tbFuncionarios[[Matrícula]:[Status]],5,FALSE),""))</f>
        <v/>
      </c>
      <c r="I436" s="102" t="str">
        <f>IF($E436="","",IFERROR(VLOOKUP($E436,tbFuncionarios[[Matrícula]:[Status]],6,FALSE),""))</f>
        <v/>
      </c>
      <c r="J436" s="98" t="str">
        <f>IF($E436="","",IFERROR(INDEX(tbFuncionarios[],MATCH($E436,tbFuncionarios[Matrícula],0),2),""))</f>
        <v/>
      </c>
      <c r="K436" s="102" t="str">
        <f>IF($E436="","",IFERROR(VLOOKUP($E436,tbFuncionarios[[Matrícula]:[Status]],7,FALSE),""))</f>
        <v/>
      </c>
      <c r="L436" s="99"/>
      <c r="M436" s="99"/>
      <c r="N436" s="100" t="str">
        <f t="shared" si="18"/>
        <v/>
      </c>
      <c r="O436" s="101"/>
    </row>
    <row r="437" spans="2:15" x14ac:dyDescent="0.25">
      <c r="B437" s="9" t="str">
        <f t="shared" si="19"/>
        <v/>
      </c>
      <c r="C437" s="96">
        <f t="shared" si="20"/>
        <v>431</v>
      </c>
      <c r="D437" s="97"/>
      <c r="F437" s="98" t="str">
        <f>IF($E437="","",IFERROR(VLOOKUP($E437,tbFuncionarios[[Matrícula]:[Status]],2,FALSE),""))</f>
        <v/>
      </c>
      <c r="G437" s="102" t="str">
        <f>IF($E437="","",IFERROR(VLOOKUP($E437,tbFuncionarios[[Matrícula]:[Status]],4,FALSE),""))</f>
        <v/>
      </c>
      <c r="H437" s="102" t="str">
        <f>IF($E437="","",IFERROR(VLOOKUP($E437,tbFuncionarios[[Matrícula]:[Status]],5,FALSE),""))</f>
        <v/>
      </c>
      <c r="I437" s="102" t="str">
        <f>IF($E437="","",IFERROR(VLOOKUP($E437,tbFuncionarios[[Matrícula]:[Status]],6,FALSE),""))</f>
        <v/>
      </c>
      <c r="J437" s="98" t="str">
        <f>IF($E437="","",IFERROR(INDEX(tbFuncionarios[],MATCH($E437,tbFuncionarios[Matrícula],0),2),""))</f>
        <v/>
      </c>
      <c r="K437" s="102" t="str">
        <f>IF($E437="","",IFERROR(VLOOKUP($E437,tbFuncionarios[[Matrícula]:[Status]],7,FALSE),""))</f>
        <v/>
      </c>
      <c r="L437" s="99"/>
      <c r="M437" s="99"/>
      <c r="N437" s="100" t="str">
        <f t="shared" si="18"/>
        <v/>
      </c>
      <c r="O437" s="101"/>
    </row>
    <row r="438" spans="2:15" x14ac:dyDescent="0.25">
      <c r="B438" s="9" t="str">
        <f t="shared" si="19"/>
        <v/>
      </c>
      <c r="C438" s="96">
        <f t="shared" si="20"/>
        <v>432</v>
      </c>
      <c r="D438" s="97"/>
      <c r="F438" s="98" t="str">
        <f>IF($E438="","",IFERROR(VLOOKUP($E438,tbFuncionarios[[Matrícula]:[Status]],2,FALSE),""))</f>
        <v/>
      </c>
      <c r="G438" s="102" t="str">
        <f>IF($E438="","",IFERROR(VLOOKUP($E438,tbFuncionarios[[Matrícula]:[Status]],4,FALSE),""))</f>
        <v/>
      </c>
      <c r="H438" s="102" t="str">
        <f>IF($E438="","",IFERROR(VLOOKUP($E438,tbFuncionarios[[Matrícula]:[Status]],5,FALSE),""))</f>
        <v/>
      </c>
      <c r="I438" s="102" t="str">
        <f>IF($E438="","",IFERROR(VLOOKUP($E438,tbFuncionarios[[Matrícula]:[Status]],6,FALSE),""))</f>
        <v/>
      </c>
      <c r="J438" s="98" t="str">
        <f>IF($E438="","",IFERROR(INDEX(tbFuncionarios[],MATCH($E438,tbFuncionarios[Matrícula],0),2),""))</f>
        <v/>
      </c>
      <c r="K438" s="102" t="str">
        <f>IF($E438="","",IFERROR(VLOOKUP($E438,tbFuncionarios[[Matrícula]:[Status]],7,FALSE),""))</f>
        <v/>
      </c>
      <c r="L438" s="99"/>
      <c r="M438" s="99"/>
      <c r="N438" s="100" t="str">
        <f t="shared" si="18"/>
        <v/>
      </c>
      <c r="O438" s="101"/>
    </row>
    <row r="439" spans="2:15" x14ac:dyDescent="0.25">
      <c r="B439" s="9" t="str">
        <f t="shared" si="19"/>
        <v/>
      </c>
      <c r="C439" s="96">
        <f t="shared" si="20"/>
        <v>433</v>
      </c>
      <c r="D439" s="97"/>
      <c r="F439" s="98" t="str">
        <f>IF($E439="","",IFERROR(VLOOKUP($E439,tbFuncionarios[[Matrícula]:[Status]],2,FALSE),""))</f>
        <v/>
      </c>
      <c r="G439" s="102" t="str">
        <f>IF($E439="","",IFERROR(VLOOKUP($E439,tbFuncionarios[[Matrícula]:[Status]],4,FALSE),""))</f>
        <v/>
      </c>
      <c r="H439" s="102" t="str">
        <f>IF($E439="","",IFERROR(VLOOKUP($E439,tbFuncionarios[[Matrícula]:[Status]],5,FALSE),""))</f>
        <v/>
      </c>
      <c r="I439" s="102" t="str">
        <f>IF($E439="","",IFERROR(VLOOKUP($E439,tbFuncionarios[[Matrícula]:[Status]],6,FALSE),""))</f>
        <v/>
      </c>
      <c r="J439" s="98" t="str">
        <f>IF($E439="","",IFERROR(INDEX(tbFuncionarios[],MATCH($E439,tbFuncionarios[Matrícula],0),2),""))</f>
        <v/>
      </c>
      <c r="K439" s="102" t="str">
        <f>IF($E439="","",IFERROR(VLOOKUP($E439,tbFuncionarios[[Matrícula]:[Status]],7,FALSE),""))</f>
        <v/>
      </c>
      <c r="L439" s="99"/>
      <c r="M439" s="99"/>
      <c r="N439" s="100" t="str">
        <f t="shared" si="18"/>
        <v/>
      </c>
      <c r="O439" s="101"/>
    </row>
    <row r="440" spans="2:15" x14ac:dyDescent="0.25">
      <c r="B440" s="9" t="str">
        <f t="shared" si="19"/>
        <v/>
      </c>
      <c r="C440" s="96">
        <f t="shared" si="20"/>
        <v>434</v>
      </c>
      <c r="D440" s="97"/>
      <c r="F440" s="98" t="str">
        <f>IF($E440="","",IFERROR(VLOOKUP($E440,tbFuncionarios[[Matrícula]:[Status]],2,FALSE),""))</f>
        <v/>
      </c>
      <c r="G440" s="102" t="str">
        <f>IF($E440="","",IFERROR(VLOOKUP($E440,tbFuncionarios[[Matrícula]:[Status]],4,FALSE),""))</f>
        <v/>
      </c>
      <c r="H440" s="102" t="str">
        <f>IF($E440="","",IFERROR(VLOOKUP($E440,tbFuncionarios[[Matrícula]:[Status]],5,FALSE),""))</f>
        <v/>
      </c>
      <c r="I440" s="102" t="str">
        <f>IF($E440="","",IFERROR(VLOOKUP($E440,tbFuncionarios[[Matrícula]:[Status]],6,FALSE),""))</f>
        <v/>
      </c>
      <c r="J440" s="98" t="str">
        <f>IF($E440="","",IFERROR(INDEX(tbFuncionarios[],MATCH($E440,tbFuncionarios[Matrícula],0),2),""))</f>
        <v/>
      </c>
      <c r="K440" s="102" t="str">
        <f>IF($E440="","",IFERROR(VLOOKUP($E440,tbFuncionarios[[Matrícula]:[Status]],7,FALSE),""))</f>
        <v/>
      </c>
      <c r="L440" s="99"/>
      <c r="M440" s="99"/>
      <c r="N440" s="100" t="str">
        <f t="shared" si="18"/>
        <v/>
      </c>
      <c r="O440" s="101"/>
    </row>
    <row r="441" spans="2:15" x14ac:dyDescent="0.25">
      <c r="B441" s="9" t="str">
        <f t="shared" si="19"/>
        <v/>
      </c>
      <c r="C441" s="96">
        <f t="shared" si="20"/>
        <v>435</v>
      </c>
      <c r="D441" s="97"/>
      <c r="F441" s="98" t="str">
        <f>IF($E441="","",IFERROR(VLOOKUP($E441,tbFuncionarios[[Matrícula]:[Status]],2,FALSE),""))</f>
        <v/>
      </c>
      <c r="G441" s="102" t="str">
        <f>IF($E441="","",IFERROR(VLOOKUP($E441,tbFuncionarios[[Matrícula]:[Status]],4,FALSE),""))</f>
        <v/>
      </c>
      <c r="H441" s="102" t="str">
        <f>IF($E441="","",IFERROR(VLOOKUP($E441,tbFuncionarios[[Matrícula]:[Status]],5,FALSE),""))</f>
        <v/>
      </c>
      <c r="I441" s="102" t="str">
        <f>IF($E441="","",IFERROR(VLOOKUP($E441,tbFuncionarios[[Matrícula]:[Status]],6,FALSE),""))</f>
        <v/>
      </c>
      <c r="J441" s="98" t="str">
        <f>IF($E441="","",IFERROR(INDEX(tbFuncionarios[],MATCH($E441,tbFuncionarios[Matrícula],0),2),""))</f>
        <v/>
      </c>
      <c r="K441" s="102" t="str">
        <f>IF($E441="","",IFERROR(VLOOKUP($E441,tbFuncionarios[[Matrícula]:[Status]],7,FALSE),""))</f>
        <v/>
      </c>
      <c r="L441" s="99"/>
      <c r="M441" s="99"/>
      <c r="N441" s="100" t="str">
        <f t="shared" si="18"/>
        <v/>
      </c>
      <c r="O441" s="101"/>
    </row>
    <row r="442" spans="2:15" x14ac:dyDescent="0.25">
      <c r="B442" s="9" t="str">
        <f t="shared" si="19"/>
        <v/>
      </c>
      <c r="C442" s="96">
        <f t="shared" si="20"/>
        <v>436</v>
      </c>
      <c r="D442" s="97"/>
      <c r="F442" s="98" t="str">
        <f>IF($E442="","",IFERROR(VLOOKUP($E442,tbFuncionarios[[Matrícula]:[Status]],2,FALSE),""))</f>
        <v/>
      </c>
      <c r="G442" s="102" t="str">
        <f>IF($E442="","",IFERROR(VLOOKUP($E442,tbFuncionarios[[Matrícula]:[Status]],4,FALSE),""))</f>
        <v/>
      </c>
      <c r="H442" s="102" t="str">
        <f>IF($E442="","",IFERROR(VLOOKUP($E442,tbFuncionarios[[Matrícula]:[Status]],5,FALSE),""))</f>
        <v/>
      </c>
      <c r="I442" s="102" t="str">
        <f>IF($E442="","",IFERROR(VLOOKUP($E442,tbFuncionarios[[Matrícula]:[Status]],6,FALSE),""))</f>
        <v/>
      </c>
      <c r="J442" s="98" t="str">
        <f>IF($E442="","",IFERROR(INDEX(tbFuncionarios[],MATCH($E442,tbFuncionarios[Matrícula],0),2),""))</f>
        <v/>
      </c>
      <c r="K442" s="102" t="str">
        <f>IF($E442="","",IFERROR(VLOOKUP($E442,tbFuncionarios[[Matrícula]:[Status]],7,FALSE),""))</f>
        <v/>
      </c>
      <c r="L442" s="99"/>
      <c r="M442" s="99"/>
      <c r="N442" s="100" t="str">
        <f t="shared" si="18"/>
        <v/>
      </c>
      <c r="O442" s="101"/>
    </row>
    <row r="443" spans="2:15" x14ac:dyDescent="0.25">
      <c r="B443" s="9" t="str">
        <f t="shared" si="19"/>
        <v/>
      </c>
      <c r="C443" s="96">
        <f t="shared" si="20"/>
        <v>437</v>
      </c>
      <c r="D443" s="97"/>
      <c r="F443" s="98" t="str">
        <f>IF($E443="","",IFERROR(VLOOKUP($E443,tbFuncionarios[[Matrícula]:[Status]],2,FALSE),""))</f>
        <v/>
      </c>
      <c r="G443" s="102" t="str">
        <f>IF($E443="","",IFERROR(VLOOKUP($E443,tbFuncionarios[[Matrícula]:[Status]],4,FALSE),""))</f>
        <v/>
      </c>
      <c r="H443" s="102" t="str">
        <f>IF($E443="","",IFERROR(VLOOKUP($E443,tbFuncionarios[[Matrícula]:[Status]],5,FALSE),""))</f>
        <v/>
      </c>
      <c r="I443" s="102" t="str">
        <f>IF($E443="","",IFERROR(VLOOKUP($E443,tbFuncionarios[[Matrícula]:[Status]],6,FALSE),""))</f>
        <v/>
      </c>
      <c r="J443" s="98" t="str">
        <f>IF($E443="","",IFERROR(INDEX(tbFuncionarios[],MATCH($E443,tbFuncionarios[Matrícula],0),2),""))</f>
        <v/>
      </c>
      <c r="K443" s="102" t="str">
        <f>IF($E443="","",IFERROR(VLOOKUP($E443,tbFuncionarios[[Matrícula]:[Status]],7,FALSE),""))</f>
        <v/>
      </c>
      <c r="L443" s="99"/>
      <c r="M443" s="99"/>
      <c r="N443" s="100" t="str">
        <f t="shared" si="18"/>
        <v/>
      </c>
      <c r="O443" s="101"/>
    </row>
    <row r="444" spans="2:15" x14ac:dyDescent="0.25">
      <c r="B444" s="9" t="str">
        <f t="shared" si="19"/>
        <v/>
      </c>
      <c r="C444" s="96">
        <f t="shared" si="20"/>
        <v>438</v>
      </c>
      <c r="D444" s="97"/>
      <c r="F444" s="98" t="str">
        <f>IF($E444="","",IFERROR(VLOOKUP($E444,tbFuncionarios[[Matrícula]:[Status]],2,FALSE),""))</f>
        <v/>
      </c>
      <c r="G444" s="102" t="str">
        <f>IF($E444="","",IFERROR(VLOOKUP($E444,tbFuncionarios[[Matrícula]:[Status]],4,FALSE),""))</f>
        <v/>
      </c>
      <c r="H444" s="102" t="str">
        <f>IF($E444="","",IFERROR(VLOOKUP($E444,tbFuncionarios[[Matrícula]:[Status]],5,FALSE),""))</f>
        <v/>
      </c>
      <c r="I444" s="102" t="str">
        <f>IF($E444="","",IFERROR(VLOOKUP($E444,tbFuncionarios[[Matrícula]:[Status]],6,FALSE),""))</f>
        <v/>
      </c>
      <c r="J444" s="98" t="str">
        <f>IF($E444="","",IFERROR(INDEX(tbFuncionarios[],MATCH($E444,tbFuncionarios[Matrícula],0),2),""))</f>
        <v/>
      </c>
      <c r="K444" s="102" t="str">
        <f>IF($E444="","",IFERROR(VLOOKUP($E444,tbFuncionarios[[Matrícula]:[Status]],7,FALSE),""))</f>
        <v/>
      </c>
      <c r="L444" s="99"/>
      <c r="M444" s="99"/>
      <c r="N444" s="100" t="str">
        <f t="shared" si="18"/>
        <v/>
      </c>
      <c r="O444" s="101"/>
    </row>
    <row r="445" spans="2:15" x14ac:dyDescent="0.25">
      <c r="B445" s="9" t="str">
        <f t="shared" si="19"/>
        <v/>
      </c>
      <c r="C445" s="96">
        <f t="shared" si="20"/>
        <v>439</v>
      </c>
      <c r="D445" s="97"/>
      <c r="F445" s="98" t="str">
        <f>IF($E445="","",IFERROR(VLOOKUP($E445,tbFuncionarios[[Matrícula]:[Status]],2,FALSE),""))</f>
        <v/>
      </c>
      <c r="G445" s="102" t="str">
        <f>IF($E445="","",IFERROR(VLOOKUP($E445,tbFuncionarios[[Matrícula]:[Status]],4,FALSE),""))</f>
        <v/>
      </c>
      <c r="H445" s="102" t="str">
        <f>IF($E445="","",IFERROR(VLOOKUP($E445,tbFuncionarios[[Matrícula]:[Status]],5,FALSE),""))</f>
        <v/>
      </c>
      <c r="I445" s="102" t="str">
        <f>IF($E445="","",IFERROR(VLOOKUP($E445,tbFuncionarios[[Matrícula]:[Status]],6,FALSE),""))</f>
        <v/>
      </c>
      <c r="J445" s="98" t="str">
        <f>IF($E445="","",IFERROR(INDEX(tbFuncionarios[],MATCH($E445,tbFuncionarios[Matrícula],0),2),""))</f>
        <v/>
      </c>
      <c r="K445" s="102" t="str">
        <f>IF($E445="","",IFERROR(VLOOKUP($E445,tbFuncionarios[[Matrícula]:[Status]],7,FALSE),""))</f>
        <v/>
      </c>
      <c r="L445" s="99"/>
      <c r="M445" s="99"/>
      <c r="N445" s="100" t="str">
        <f t="shared" si="18"/>
        <v/>
      </c>
      <c r="O445" s="101"/>
    </row>
    <row r="446" spans="2:15" x14ac:dyDescent="0.25">
      <c r="B446" s="9" t="str">
        <f t="shared" si="19"/>
        <v/>
      </c>
      <c r="C446" s="96">
        <f t="shared" si="20"/>
        <v>440</v>
      </c>
      <c r="D446" s="97"/>
      <c r="F446" s="98" t="str">
        <f>IF($E446="","",IFERROR(VLOOKUP($E446,tbFuncionarios[[Matrícula]:[Status]],2,FALSE),""))</f>
        <v/>
      </c>
      <c r="G446" s="102" t="str">
        <f>IF($E446="","",IFERROR(VLOOKUP($E446,tbFuncionarios[[Matrícula]:[Status]],4,FALSE),""))</f>
        <v/>
      </c>
      <c r="H446" s="102" t="str">
        <f>IF($E446="","",IFERROR(VLOOKUP($E446,tbFuncionarios[[Matrícula]:[Status]],5,FALSE),""))</f>
        <v/>
      </c>
      <c r="I446" s="102" t="str">
        <f>IF($E446="","",IFERROR(VLOOKUP($E446,tbFuncionarios[[Matrícula]:[Status]],6,FALSE),""))</f>
        <v/>
      </c>
      <c r="J446" s="98" t="str">
        <f>IF($E446="","",IFERROR(INDEX(tbFuncionarios[],MATCH($E446,tbFuncionarios[Matrícula],0),2),""))</f>
        <v/>
      </c>
      <c r="K446" s="102" t="str">
        <f>IF($E446="","",IFERROR(VLOOKUP($E446,tbFuncionarios[[Matrícula]:[Status]],7,FALSE),""))</f>
        <v/>
      </c>
      <c r="L446" s="99"/>
      <c r="M446" s="99"/>
      <c r="N446" s="100" t="str">
        <f t="shared" si="18"/>
        <v/>
      </c>
      <c r="O446" s="101"/>
    </row>
    <row r="447" spans="2:15" x14ac:dyDescent="0.25">
      <c r="B447" s="9" t="str">
        <f t="shared" si="19"/>
        <v/>
      </c>
      <c r="C447" s="96">
        <f t="shared" si="20"/>
        <v>441</v>
      </c>
      <c r="D447" s="97"/>
      <c r="F447" s="98" t="str">
        <f>IF($E447="","",IFERROR(VLOOKUP($E447,tbFuncionarios[[Matrícula]:[Status]],2,FALSE),""))</f>
        <v/>
      </c>
      <c r="G447" s="102" t="str">
        <f>IF($E447="","",IFERROR(VLOOKUP($E447,tbFuncionarios[[Matrícula]:[Status]],4,FALSE),""))</f>
        <v/>
      </c>
      <c r="H447" s="102" t="str">
        <f>IF($E447="","",IFERROR(VLOOKUP($E447,tbFuncionarios[[Matrícula]:[Status]],5,FALSE),""))</f>
        <v/>
      </c>
      <c r="I447" s="102" t="str">
        <f>IF($E447="","",IFERROR(VLOOKUP($E447,tbFuncionarios[[Matrícula]:[Status]],6,FALSE),""))</f>
        <v/>
      </c>
      <c r="J447" s="98" t="str">
        <f>IF($E447="","",IFERROR(INDEX(tbFuncionarios[],MATCH($E447,tbFuncionarios[Matrícula],0),2),""))</f>
        <v/>
      </c>
      <c r="K447" s="102" t="str">
        <f>IF($E447="","",IFERROR(VLOOKUP($E447,tbFuncionarios[[Matrícula]:[Status]],7,FALSE),""))</f>
        <v/>
      </c>
      <c r="L447" s="99"/>
      <c r="M447" s="99"/>
      <c r="N447" s="100" t="str">
        <f t="shared" si="18"/>
        <v/>
      </c>
      <c r="O447" s="101"/>
    </row>
    <row r="448" spans="2:15" x14ac:dyDescent="0.25">
      <c r="B448" s="9" t="str">
        <f t="shared" si="19"/>
        <v/>
      </c>
      <c r="C448" s="96">
        <f t="shared" si="20"/>
        <v>442</v>
      </c>
      <c r="D448" s="97"/>
      <c r="F448" s="98" t="str">
        <f>IF($E448="","",IFERROR(VLOOKUP($E448,tbFuncionarios[[Matrícula]:[Status]],2,FALSE),""))</f>
        <v/>
      </c>
      <c r="G448" s="102" t="str">
        <f>IF($E448="","",IFERROR(VLOOKUP($E448,tbFuncionarios[[Matrícula]:[Status]],4,FALSE),""))</f>
        <v/>
      </c>
      <c r="H448" s="102" t="str">
        <f>IF($E448="","",IFERROR(VLOOKUP($E448,tbFuncionarios[[Matrícula]:[Status]],5,FALSE),""))</f>
        <v/>
      </c>
      <c r="I448" s="102" t="str">
        <f>IF($E448="","",IFERROR(VLOOKUP($E448,tbFuncionarios[[Matrícula]:[Status]],6,FALSE),""))</f>
        <v/>
      </c>
      <c r="J448" s="98" t="str">
        <f>IF($E448="","",IFERROR(INDEX(tbFuncionarios[],MATCH($E448,tbFuncionarios[Matrícula],0),2),""))</f>
        <v/>
      </c>
      <c r="K448" s="102" t="str">
        <f>IF($E448="","",IFERROR(VLOOKUP($E448,tbFuncionarios[[Matrícula]:[Status]],7,FALSE),""))</f>
        <v/>
      </c>
      <c r="L448" s="99"/>
      <c r="M448" s="99"/>
      <c r="N448" s="100" t="str">
        <f t="shared" si="18"/>
        <v/>
      </c>
      <c r="O448" s="101"/>
    </row>
    <row r="449" spans="2:15" x14ac:dyDescent="0.25">
      <c r="B449" s="9" t="str">
        <f t="shared" si="19"/>
        <v/>
      </c>
      <c r="C449" s="96">
        <f t="shared" si="20"/>
        <v>443</v>
      </c>
      <c r="D449" s="97"/>
      <c r="F449" s="98" t="str">
        <f>IF($E449="","",IFERROR(VLOOKUP($E449,tbFuncionarios[[Matrícula]:[Status]],2,FALSE),""))</f>
        <v/>
      </c>
      <c r="G449" s="102" t="str">
        <f>IF($E449="","",IFERROR(VLOOKUP($E449,tbFuncionarios[[Matrícula]:[Status]],4,FALSE),""))</f>
        <v/>
      </c>
      <c r="H449" s="102" t="str">
        <f>IF($E449="","",IFERROR(VLOOKUP($E449,tbFuncionarios[[Matrícula]:[Status]],5,FALSE),""))</f>
        <v/>
      </c>
      <c r="I449" s="102" t="str">
        <f>IF($E449="","",IFERROR(VLOOKUP($E449,tbFuncionarios[[Matrícula]:[Status]],6,FALSE),""))</f>
        <v/>
      </c>
      <c r="J449" s="98" t="str">
        <f>IF($E449="","",IFERROR(INDEX(tbFuncionarios[],MATCH($E449,tbFuncionarios[Matrícula],0),2),""))</f>
        <v/>
      </c>
      <c r="K449" s="102" t="str">
        <f>IF($E449="","",IFERROR(VLOOKUP($E449,tbFuncionarios[[Matrícula]:[Status]],7,FALSE),""))</f>
        <v/>
      </c>
      <c r="L449" s="99"/>
      <c r="M449" s="99"/>
      <c r="N449" s="100" t="str">
        <f t="shared" si="18"/>
        <v/>
      </c>
      <c r="O449" s="101"/>
    </row>
    <row r="450" spans="2:15" x14ac:dyDescent="0.25">
      <c r="B450" s="9" t="str">
        <f t="shared" si="19"/>
        <v/>
      </c>
      <c r="C450" s="96">
        <f t="shared" si="20"/>
        <v>444</v>
      </c>
      <c r="D450" s="97"/>
      <c r="F450" s="98" t="str">
        <f>IF($E450="","",IFERROR(VLOOKUP($E450,tbFuncionarios[[Matrícula]:[Status]],2,FALSE),""))</f>
        <v/>
      </c>
      <c r="G450" s="102" t="str">
        <f>IF($E450="","",IFERROR(VLOOKUP($E450,tbFuncionarios[[Matrícula]:[Status]],4,FALSE),""))</f>
        <v/>
      </c>
      <c r="H450" s="102" t="str">
        <f>IF($E450="","",IFERROR(VLOOKUP($E450,tbFuncionarios[[Matrícula]:[Status]],5,FALSE),""))</f>
        <v/>
      </c>
      <c r="I450" s="102" t="str">
        <f>IF($E450="","",IFERROR(VLOOKUP($E450,tbFuncionarios[[Matrícula]:[Status]],6,FALSE),""))</f>
        <v/>
      </c>
      <c r="J450" s="98" t="str">
        <f>IF($E450="","",IFERROR(INDEX(tbFuncionarios[],MATCH($E450,tbFuncionarios[Matrícula],0),2),""))</f>
        <v/>
      </c>
      <c r="K450" s="102" t="str">
        <f>IF($E450="","",IFERROR(VLOOKUP($E450,tbFuncionarios[[Matrícula]:[Status]],7,FALSE),""))</f>
        <v/>
      </c>
      <c r="L450" s="99"/>
      <c r="M450" s="99"/>
      <c r="N450" s="100" t="str">
        <f t="shared" si="18"/>
        <v/>
      </c>
      <c r="O450" s="101"/>
    </row>
    <row r="451" spans="2:15" x14ac:dyDescent="0.25">
      <c r="B451" s="9" t="str">
        <f t="shared" si="19"/>
        <v/>
      </c>
      <c r="C451" s="96">
        <f t="shared" si="20"/>
        <v>445</v>
      </c>
      <c r="D451" s="97"/>
      <c r="F451" s="98" t="str">
        <f>IF($E451="","",IFERROR(VLOOKUP($E451,tbFuncionarios[[Matrícula]:[Status]],2,FALSE),""))</f>
        <v/>
      </c>
      <c r="G451" s="102" t="str">
        <f>IF($E451="","",IFERROR(VLOOKUP($E451,tbFuncionarios[[Matrícula]:[Status]],4,FALSE),""))</f>
        <v/>
      </c>
      <c r="H451" s="102" t="str">
        <f>IF($E451="","",IFERROR(VLOOKUP($E451,tbFuncionarios[[Matrícula]:[Status]],5,FALSE),""))</f>
        <v/>
      </c>
      <c r="I451" s="102" t="str">
        <f>IF($E451="","",IFERROR(VLOOKUP($E451,tbFuncionarios[[Matrícula]:[Status]],6,FALSE),""))</f>
        <v/>
      </c>
      <c r="J451" s="98" t="str">
        <f>IF($E451="","",IFERROR(INDEX(tbFuncionarios[],MATCH($E451,tbFuncionarios[Matrícula],0),2),""))</f>
        <v/>
      </c>
      <c r="K451" s="102" t="str">
        <f>IF($E451="","",IFERROR(VLOOKUP($E451,tbFuncionarios[[Matrícula]:[Status]],7,FALSE),""))</f>
        <v/>
      </c>
      <c r="L451" s="99"/>
      <c r="M451" s="99"/>
      <c r="N451" s="100" t="str">
        <f t="shared" si="18"/>
        <v/>
      </c>
      <c r="O451" s="101"/>
    </row>
    <row r="452" spans="2:15" x14ac:dyDescent="0.25">
      <c r="B452" s="9" t="str">
        <f t="shared" si="19"/>
        <v/>
      </c>
      <c r="C452" s="96">
        <f t="shared" si="20"/>
        <v>446</v>
      </c>
      <c r="D452" s="97"/>
      <c r="F452" s="98" t="str">
        <f>IF($E452="","",IFERROR(VLOOKUP($E452,tbFuncionarios[[Matrícula]:[Status]],2,FALSE),""))</f>
        <v/>
      </c>
      <c r="G452" s="102" t="str">
        <f>IF($E452="","",IFERROR(VLOOKUP($E452,tbFuncionarios[[Matrícula]:[Status]],4,FALSE),""))</f>
        <v/>
      </c>
      <c r="H452" s="102" t="str">
        <f>IF($E452="","",IFERROR(VLOOKUP($E452,tbFuncionarios[[Matrícula]:[Status]],5,FALSE),""))</f>
        <v/>
      </c>
      <c r="I452" s="102" t="str">
        <f>IF($E452="","",IFERROR(VLOOKUP($E452,tbFuncionarios[[Matrícula]:[Status]],6,FALSE),""))</f>
        <v/>
      </c>
      <c r="J452" s="98" t="str">
        <f>IF($E452="","",IFERROR(INDEX(tbFuncionarios[],MATCH($E452,tbFuncionarios[Matrícula],0),2),""))</f>
        <v/>
      </c>
      <c r="K452" s="102" t="str">
        <f>IF($E452="","",IFERROR(VLOOKUP($E452,tbFuncionarios[[Matrícula]:[Status]],7,FALSE),""))</f>
        <v/>
      </c>
      <c r="L452" s="99"/>
      <c r="M452" s="99"/>
      <c r="N452" s="100" t="str">
        <f t="shared" si="18"/>
        <v/>
      </c>
      <c r="O452" s="101"/>
    </row>
    <row r="453" spans="2:15" x14ac:dyDescent="0.25">
      <c r="B453" s="9" t="str">
        <f t="shared" si="19"/>
        <v/>
      </c>
      <c r="C453" s="96">
        <f t="shared" si="20"/>
        <v>447</v>
      </c>
      <c r="D453" s="97"/>
      <c r="F453" s="98" t="str">
        <f>IF($E453="","",IFERROR(VLOOKUP($E453,tbFuncionarios[[Matrícula]:[Status]],2,FALSE),""))</f>
        <v/>
      </c>
      <c r="G453" s="102" t="str">
        <f>IF($E453="","",IFERROR(VLOOKUP($E453,tbFuncionarios[[Matrícula]:[Status]],4,FALSE),""))</f>
        <v/>
      </c>
      <c r="H453" s="102" t="str">
        <f>IF($E453="","",IFERROR(VLOOKUP($E453,tbFuncionarios[[Matrícula]:[Status]],5,FALSE),""))</f>
        <v/>
      </c>
      <c r="I453" s="102" t="str">
        <f>IF($E453="","",IFERROR(VLOOKUP($E453,tbFuncionarios[[Matrícula]:[Status]],6,FALSE),""))</f>
        <v/>
      </c>
      <c r="J453" s="98" t="str">
        <f>IF($E453="","",IFERROR(INDEX(tbFuncionarios[],MATCH($E453,tbFuncionarios[Matrícula],0),2),""))</f>
        <v/>
      </c>
      <c r="K453" s="102" t="str">
        <f>IF($E453="","",IFERROR(VLOOKUP($E453,tbFuncionarios[[Matrícula]:[Status]],7,FALSE),""))</f>
        <v/>
      </c>
      <c r="L453" s="99"/>
      <c r="M453" s="99"/>
      <c r="N453" s="100" t="str">
        <f t="shared" si="18"/>
        <v/>
      </c>
      <c r="O453" s="101"/>
    </row>
    <row r="454" spans="2:15" x14ac:dyDescent="0.25">
      <c r="B454" s="9" t="str">
        <f t="shared" si="19"/>
        <v/>
      </c>
      <c r="C454" s="96">
        <f t="shared" si="20"/>
        <v>448</v>
      </c>
      <c r="D454" s="97"/>
      <c r="F454" s="98" t="str">
        <f>IF($E454="","",IFERROR(VLOOKUP($E454,tbFuncionarios[[Matrícula]:[Status]],2,FALSE),""))</f>
        <v/>
      </c>
      <c r="G454" s="102" t="str">
        <f>IF($E454="","",IFERROR(VLOOKUP($E454,tbFuncionarios[[Matrícula]:[Status]],4,FALSE),""))</f>
        <v/>
      </c>
      <c r="H454" s="102" t="str">
        <f>IF($E454="","",IFERROR(VLOOKUP($E454,tbFuncionarios[[Matrícula]:[Status]],5,FALSE),""))</f>
        <v/>
      </c>
      <c r="I454" s="102" t="str">
        <f>IF($E454="","",IFERROR(VLOOKUP($E454,tbFuncionarios[[Matrícula]:[Status]],6,FALSE),""))</f>
        <v/>
      </c>
      <c r="J454" s="98" t="str">
        <f>IF($E454="","",IFERROR(INDEX(tbFuncionarios[],MATCH($E454,tbFuncionarios[Matrícula],0),2),""))</f>
        <v/>
      </c>
      <c r="K454" s="102" t="str">
        <f>IF($E454="","",IFERROR(VLOOKUP($E454,tbFuncionarios[[Matrícula]:[Status]],7,FALSE),""))</f>
        <v/>
      </c>
      <c r="L454" s="99"/>
      <c r="M454" s="99"/>
      <c r="N454" s="100" t="str">
        <f t="shared" si="18"/>
        <v/>
      </c>
      <c r="O454" s="101"/>
    </row>
    <row r="455" spans="2:15" x14ac:dyDescent="0.25">
      <c r="B455" s="9" t="str">
        <f t="shared" si="19"/>
        <v/>
      </c>
      <c r="C455" s="96">
        <f t="shared" si="20"/>
        <v>449</v>
      </c>
      <c r="D455" s="97"/>
      <c r="F455" s="98" t="str">
        <f>IF($E455="","",IFERROR(VLOOKUP($E455,tbFuncionarios[[Matrícula]:[Status]],2,FALSE),""))</f>
        <v/>
      </c>
      <c r="G455" s="102" t="str">
        <f>IF($E455="","",IFERROR(VLOOKUP($E455,tbFuncionarios[[Matrícula]:[Status]],4,FALSE),""))</f>
        <v/>
      </c>
      <c r="H455" s="102" t="str">
        <f>IF($E455="","",IFERROR(VLOOKUP($E455,tbFuncionarios[[Matrícula]:[Status]],5,FALSE),""))</f>
        <v/>
      </c>
      <c r="I455" s="102" t="str">
        <f>IF($E455="","",IFERROR(VLOOKUP($E455,tbFuncionarios[[Matrícula]:[Status]],6,FALSE),""))</f>
        <v/>
      </c>
      <c r="J455" s="98" t="str">
        <f>IF($E455="","",IFERROR(INDEX(tbFuncionarios[],MATCH($E455,tbFuncionarios[Matrícula],0),2),""))</f>
        <v/>
      </c>
      <c r="K455" s="102" t="str">
        <f>IF($E455="","",IFERROR(VLOOKUP($E455,tbFuncionarios[[Matrícula]:[Status]],7,FALSE),""))</f>
        <v/>
      </c>
      <c r="L455" s="99"/>
      <c r="M455" s="99"/>
      <c r="N455" s="100" t="str">
        <f t="shared" ref="N455:N518" si="21">IFERROR(IF(E455="","",IF(AND(L455&lt;&gt;"",M455&lt;&gt;""),IF((RIGHT(I455,5)-LEFT(I455,5))&gt;=(M455-L455),(RIGHT(I455,5)-LEFT(I455,5))-(M455-L455),0),IF(AND(L455&lt;&gt;"",M455=""),L455-LEFT(I455,5),IF(AND(L455="",M455=""),IF(RIGHT(I455,5)&gt;LEFT(I455,5),RIGHT(I455,5)-LEFT(I455,5),LEFT(I455,5)-RIGHT(I455,5)),"")))),"")</f>
        <v/>
      </c>
      <c r="O455" s="101"/>
    </row>
    <row r="456" spans="2:15" x14ac:dyDescent="0.25">
      <c r="B456" s="9" t="str">
        <f t="shared" si="19"/>
        <v/>
      </c>
      <c r="C456" s="96">
        <f t="shared" si="20"/>
        <v>450</v>
      </c>
      <c r="D456" s="97"/>
      <c r="F456" s="98" t="str">
        <f>IF($E456="","",IFERROR(VLOOKUP($E456,tbFuncionarios[[Matrícula]:[Status]],2,FALSE),""))</f>
        <v/>
      </c>
      <c r="G456" s="102" t="str">
        <f>IF($E456="","",IFERROR(VLOOKUP($E456,tbFuncionarios[[Matrícula]:[Status]],4,FALSE),""))</f>
        <v/>
      </c>
      <c r="H456" s="102" t="str">
        <f>IF($E456="","",IFERROR(VLOOKUP($E456,tbFuncionarios[[Matrícula]:[Status]],5,FALSE),""))</f>
        <v/>
      </c>
      <c r="I456" s="102" t="str">
        <f>IF($E456="","",IFERROR(VLOOKUP($E456,tbFuncionarios[[Matrícula]:[Status]],6,FALSE),""))</f>
        <v/>
      </c>
      <c r="J456" s="98" t="str">
        <f>IF($E456="","",IFERROR(INDEX(tbFuncionarios[],MATCH($E456,tbFuncionarios[Matrícula],0),2),""))</f>
        <v/>
      </c>
      <c r="K456" s="102" t="str">
        <f>IF($E456="","",IFERROR(VLOOKUP($E456,tbFuncionarios[[Matrícula]:[Status]],7,FALSE),""))</f>
        <v/>
      </c>
      <c r="L456" s="99"/>
      <c r="M456" s="99"/>
      <c r="N456" s="100" t="str">
        <f t="shared" si="21"/>
        <v/>
      </c>
      <c r="O456" s="101"/>
    </row>
    <row r="457" spans="2:15" x14ac:dyDescent="0.25">
      <c r="B457" s="9" t="str">
        <f t="shared" si="19"/>
        <v/>
      </c>
      <c r="C457" s="96">
        <f t="shared" si="20"/>
        <v>451</v>
      </c>
      <c r="D457" s="97"/>
      <c r="F457" s="98" t="str">
        <f>IF($E457="","",IFERROR(VLOOKUP($E457,tbFuncionarios[[Matrícula]:[Status]],2,FALSE),""))</f>
        <v/>
      </c>
      <c r="G457" s="102" t="str">
        <f>IF($E457="","",IFERROR(VLOOKUP($E457,tbFuncionarios[[Matrícula]:[Status]],4,FALSE),""))</f>
        <v/>
      </c>
      <c r="H457" s="102" t="str">
        <f>IF($E457="","",IFERROR(VLOOKUP($E457,tbFuncionarios[[Matrícula]:[Status]],5,FALSE),""))</f>
        <v/>
      </c>
      <c r="I457" s="102" t="str">
        <f>IF($E457="","",IFERROR(VLOOKUP($E457,tbFuncionarios[[Matrícula]:[Status]],6,FALSE),""))</f>
        <v/>
      </c>
      <c r="J457" s="98" t="str">
        <f>IF($E457="","",IFERROR(INDEX(tbFuncionarios[],MATCH($E457,tbFuncionarios[Matrícula],0),2),""))</f>
        <v/>
      </c>
      <c r="K457" s="102" t="str">
        <f>IF($E457="","",IFERROR(VLOOKUP($E457,tbFuncionarios[[Matrícula]:[Status]],7,FALSE),""))</f>
        <v/>
      </c>
      <c r="L457" s="99"/>
      <c r="M457" s="99"/>
      <c r="N457" s="100" t="str">
        <f t="shared" si="21"/>
        <v/>
      </c>
      <c r="O457" s="101"/>
    </row>
    <row r="458" spans="2:15" x14ac:dyDescent="0.25">
      <c r="B458" s="9" t="str">
        <f t="shared" ref="B458:B521" si="22">IF(AND(D458&lt;&gt;"",E458&lt;&gt;""),TEXT(D458,"DD/MM/AAAA")&amp;F458&amp;I458,"")</f>
        <v/>
      </c>
      <c r="C458" s="96">
        <f t="shared" ref="C458:C521" si="23">IFERROR(C457+1,1)</f>
        <v>452</v>
      </c>
      <c r="D458" s="97"/>
      <c r="F458" s="98" t="str">
        <f>IF($E458="","",IFERROR(VLOOKUP($E458,tbFuncionarios[[Matrícula]:[Status]],2,FALSE),""))</f>
        <v/>
      </c>
      <c r="G458" s="102" t="str">
        <f>IF($E458="","",IFERROR(VLOOKUP($E458,tbFuncionarios[[Matrícula]:[Status]],4,FALSE),""))</f>
        <v/>
      </c>
      <c r="H458" s="102" t="str">
        <f>IF($E458="","",IFERROR(VLOOKUP($E458,tbFuncionarios[[Matrícula]:[Status]],5,FALSE),""))</f>
        <v/>
      </c>
      <c r="I458" s="102" t="str">
        <f>IF($E458="","",IFERROR(VLOOKUP($E458,tbFuncionarios[[Matrícula]:[Status]],6,FALSE),""))</f>
        <v/>
      </c>
      <c r="J458" s="98" t="str">
        <f>IF($E458="","",IFERROR(INDEX(tbFuncionarios[],MATCH($E458,tbFuncionarios[Matrícula],0),2),""))</f>
        <v/>
      </c>
      <c r="K458" s="102" t="str">
        <f>IF($E458="","",IFERROR(VLOOKUP($E458,tbFuncionarios[[Matrícula]:[Status]],7,FALSE),""))</f>
        <v/>
      </c>
      <c r="L458" s="99"/>
      <c r="M458" s="99"/>
      <c r="N458" s="100" t="str">
        <f t="shared" si="21"/>
        <v/>
      </c>
      <c r="O458" s="101"/>
    </row>
    <row r="459" spans="2:15" x14ac:dyDescent="0.25">
      <c r="B459" s="9" t="str">
        <f t="shared" si="22"/>
        <v/>
      </c>
      <c r="C459" s="96">
        <f t="shared" si="23"/>
        <v>453</v>
      </c>
      <c r="D459" s="97"/>
      <c r="F459" s="98" t="str">
        <f>IF($E459="","",IFERROR(VLOOKUP($E459,tbFuncionarios[[Matrícula]:[Status]],2,FALSE),""))</f>
        <v/>
      </c>
      <c r="G459" s="102" t="str">
        <f>IF($E459="","",IFERROR(VLOOKUP($E459,tbFuncionarios[[Matrícula]:[Status]],4,FALSE),""))</f>
        <v/>
      </c>
      <c r="H459" s="102" t="str">
        <f>IF($E459="","",IFERROR(VLOOKUP($E459,tbFuncionarios[[Matrícula]:[Status]],5,FALSE),""))</f>
        <v/>
      </c>
      <c r="I459" s="102" t="str">
        <f>IF($E459="","",IFERROR(VLOOKUP($E459,tbFuncionarios[[Matrícula]:[Status]],6,FALSE),""))</f>
        <v/>
      </c>
      <c r="J459" s="98" t="str">
        <f>IF($E459="","",IFERROR(INDEX(tbFuncionarios[],MATCH($E459,tbFuncionarios[Matrícula],0),2),""))</f>
        <v/>
      </c>
      <c r="K459" s="102" t="str">
        <f>IF($E459="","",IFERROR(VLOOKUP($E459,tbFuncionarios[[Matrícula]:[Status]],7,FALSE),""))</f>
        <v/>
      </c>
      <c r="L459" s="99"/>
      <c r="M459" s="99"/>
      <c r="N459" s="100" t="str">
        <f t="shared" si="21"/>
        <v/>
      </c>
      <c r="O459" s="101"/>
    </row>
    <row r="460" spans="2:15" x14ac:dyDescent="0.25">
      <c r="B460" s="9" t="str">
        <f t="shared" si="22"/>
        <v/>
      </c>
      <c r="C460" s="96">
        <f t="shared" si="23"/>
        <v>454</v>
      </c>
      <c r="D460" s="97"/>
      <c r="F460" s="98" t="str">
        <f>IF($E460="","",IFERROR(VLOOKUP($E460,tbFuncionarios[[Matrícula]:[Status]],2,FALSE),""))</f>
        <v/>
      </c>
      <c r="G460" s="102" t="str">
        <f>IF($E460="","",IFERROR(VLOOKUP($E460,tbFuncionarios[[Matrícula]:[Status]],4,FALSE),""))</f>
        <v/>
      </c>
      <c r="H460" s="102" t="str">
        <f>IF($E460="","",IFERROR(VLOOKUP($E460,tbFuncionarios[[Matrícula]:[Status]],5,FALSE),""))</f>
        <v/>
      </c>
      <c r="I460" s="102" t="str">
        <f>IF($E460="","",IFERROR(VLOOKUP($E460,tbFuncionarios[[Matrícula]:[Status]],6,FALSE),""))</f>
        <v/>
      </c>
      <c r="J460" s="98" t="str">
        <f>IF($E460="","",IFERROR(INDEX(tbFuncionarios[],MATCH($E460,tbFuncionarios[Matrícula],0),2),""))</f>
        <v/>
      </c>
      <c r="K460" s="102" t="str">
        <f>IF($E460="","",IFERROR(VLOOKUP($E460,tbFuncionarios[[Matrícula]:[Status]],7,FALSE),""))</f>
        <v/>
      </c>
      <c r="L460" s="99"/>
      <c r="M460" s="99"/>
      <c r="N460" s="100" t="str">
        <f t="shared" si="21"/>
        <v/>
      </c>
      <c r="O460" s="101"/>
    </row>
    <row r="461" spans="2:15" x14ac:dyDescent="0.25">
      <c r="B461" s="9" t="str">
        <f t="shared" si="22"/>
        <v/>
      </c>
      <c r="C461" s="96">
        <f t="shared" si="23"/>
        <v>455</v>
      </c>
      <c r="D461" s="97"/>
      <c r="F461" s="98" t="str">
        <f>IF($E461="","",IFERROR(VLOOKUP($E461,tbFuncionarios[[Matrícula]:[Status]],2,FALSE),""))</f>
        <v/>
      </c>
      <c r="G461" s="102" t="str">
        <f>IF($E461="","",IFERROR(VLOOKUP($E461,tbFuncionarios[[Matrícula]:[Status]],4,FALSE),""))</f>
        <v/>
      </c>
      <c r="H461" s="102" t="str">
        <f>IF($E461="","",IFERROR(VLOOKUP($E461,tbFuncionarios[[Matrícula]:[Status]],5,FALSE),""))</f>
        <v/>
      </c>
      <c r="I461" s="102" t="str">
        <f>IF($E461="","",IFERROR(VLOOKUP($E461,tbFuncionarios[[Matrícula]:[Status]],6,FALSE),""))</f>
        <v/>
      </c>
      <c r="J461" s="98" t="str">
        <f>IF($E461="","",IFERROR(INDEX(tbFuncionarios[],MATCH($E461,tbFuncionarios[Matrícula],0),2),""))</f>
        <v/>
      </c>
      <c r="K461" s="102" t="str">
        <f>IF($E461="","",IFERROR(VLOOKUP($E461,tbFuncionarios[[Matrícula]:[Status]],7,FALSE),""))</f>
        <v/>
      </c>
      <c r="L461" s="99"/>
      <c r="M461" s="99"/>
      <c r="N461" s="100" t="str">
        <f t="shared" si="21"/>
        <v/>
      </c>
      <c r="O461" s="101"/>
    </row>
    <row r="462" spans="2:15" x14ac:dyDescent="0.25">
      <c r="B462" s="9" t="str">
        <f t="shared" si="22"/>
        <v/>
      </c>
      <c r="C462" s="96">
        <f t="shared" si="23"/>
        <v>456</v>
      </c>
      <c r="D462" s="97"/>
      <c r="F462" s="98" t="str">
        <f>IF($E462="","",IFERROR(VLOOKUP($E462,tbFuncionarios[[Matrícula]:[Status]],2,FALSE),""))</f>
        <v/>
      </c>
      <c r="G462" s="102" t="str">
        <f>IF($E462="","",IFERROR(VLOOKUP($E462,tbFuncionarios[[Matrícula]:[Status]],4,FALSE),""))</f>
        <v/>
      </c>
      <c r="H462" s="102" t="str">
        <f>IF($E462="","",IFERROR(VLOOKUP($E462,tbFuncionarios[[Matrícula]:[Status]],5,FALSE),""))</f>
        <v/>
      </c>
      <c r="I462" s="102" t="str">
        <f>IF($E462="","",IFERROR(VLOOKUP($E462,tbFuncionarios[[Matrícula]:[Status]],6,FALSE),""))</f>
        <v/>
      </c>
      <c r="J462" s="98" t="str">
        <f>IF($E462="","",IFERROR(INDEX(tbFuncionarios[],MATCH($E462,tbFuncionarios[Matrícula],0),2),""))</f>
        <v/>
      </c>
      <c r="K462" s="102" t="str">
        <f>IF($E462="","",IFERROR(VLOOKUP($E462,tbFuncionarios[[Matrícula]:[Status]],7,FALSE),""))</f>
        <v/>
      </c>
      <c r="L462" s="99"/>
      <c r="M462" s="99"/>
      <c r="N462" s="100" t="str">
        <f t="shared" si="21"/>
        <v/>
      </c>
      <c r="O462" s="101"/>
    </row>
    <row r="463" spans="2:15" x14ac:dyDescent="0.25">
      <c r="B463" s="9" t="str">
        <f t="shared" si="22"/>
        <v/>
      </c>
      <c r="C463" s="96">
        <f t="shared" si="23"/>
        <v>457</v>
      </c>
      <c r="D463" s="97"/>
      <c r="F463" s="98" t="str">
        <f>IF($E463="","",IFERROR(VLOOKUP($E463,tbFuncionarios[[Matrícula]:[Status]],2,FALSE),""))</f>
        <v/>
      </c>
      <c r="G463" s="102" t="str">
        <f>IF($E463="","",IFERROR(VLOOKUP($E463,tbFuncionarios[[Matrícula]:[Status]],4,FALSE),""))</f>
        <v/>
      </c>
      <c r="H463" s="102" t="str">
        <f>IF($E463="","",IFERROR(VLOOKUP($E463,tbFuncionarios[[Matrícula]:[Status]],5,FALSE),""))</f>
        <v/>
      </c>
      <c r="I463" s="102" t="str">
        <f>IF($E463="","",IFERROR(VLOOKUP($E463,tbFuncionarios[[Matrícula]:[Status]],6,FALSE),""))</f>
        <v/>
      </c>
      <c r="J463" s="98" t="str">
        <f>IF($E463="","",IFERROR(INDEX(tbFuncionarios[],MATCH($E463,tbFuncionarios[Matrícula],0),2),""))</f>
        <v/>
      </c>
      <c r="K463" s="102" t="str">
        <f>IF($E463="","",IFERROR(VLOOKUP($E463,tbFuncionarios[[Matrícula]:[Status]],7,FALSE),""))</f>
        <v/>
      </c>
      <c r="L463" s="99"/>
      <c r="M463" s="99"/>
      <c r="N463" s="100" t="str">
        <f t="shared" si="21"/>
        <v/>
      </c>
      <c r="O463" s="101"/>
    </row>
    <row r="464" spans="2:15" x14ac:dyDescent="0.25">
      <c r="B464" s="9" t="str">
        <f t="shared" si="22"/>
        <v/>
      </c>
      <c r="C464" s="96">
        <f t="shared" si="23"/>
        <v>458</v>
      </c>
      <c r="D464" s="97"/>
      <c r="F464" s="98" t="str">
        <f>IF($E464="","",IFERROR(VLOOKUP($E464,tbFuncionarios[[Matrícula]:[Status]],2,FALSE),""))</f>
        <v/>
      </c>
      <c r="G464" s="102" t="str">
        <f>IF($E464="","",IFERROR(VLOOKUP($E464,tbFuncionarios[[Matrícula]:[Status]],4,FALSE),""))</f>
        <v/>
      </c>
      <c r="H464" s="102" t="str">
        <f>IF($E464="","",IFERROR(VLOOKUP($E464,tbFuncionarios[[Matrícula]:[Status]],5,FALSE),""))</f>
        <v/>
      </c>
      <c r="I464" s="102" t="str">
        <f>IF($E464="","",IFERROR(VLOOKUP($E464,tbFuncionarios[[Matrícula]:[Status]],6,FALSE),""))</f>
        <v/>
      </c>
      <c r="J464" s="98" t="str">
        <f>IF($E464="","",IFERROR(INDEX(tbFuncionarios[],MATCH($E464,tbFuncionarios[Matrícula],0),2),""))</f>
        <v/>
      </c>
      <c r="K464" s="102" t="str">
        <f>IF($E464="","",IFERROR(VLOOKUP($E464,tbFuncionarios[[Matrícula]:[Status]],7,FALSE),""))</f>
        <v/>
      </c>
      <c r="L464" s="99"/>
      <c r="M464" s="99"/>
      <c r="N464" s="100" t="str">
        <f t="shared" si="21"/>
        <v/>
      </c>
      <c r="O464" s="101"/>
    </row>
    <row r="465" spans="2:15" x14ac:dyDescent="0.25">
      <c r="B465" s="9" t="str">
        <f t="shared" si="22"/>
        <v/>
      </c>
      <c r="C465" s="96">
        <f t="shared" si="23"/>
        <v>459</v>
      </c>
      <c r="D465" s="97"/>
      <c r="F465" s="98" t="str">
        <f>IF($E465="","",IFERROR(VLOOKUP($E465,tbFuncionarios[[Matrícula]:[Status]],2,FALSE),""))</f>
        <v/>
      </c>
      <c r="G465" s="102" t="str">
        <f>IF($E465="","",IFERROR(VLOOKUP($E465,tbFuncionarios[[Matrícula]:[Status]],4,FALSE),""))</f>
        <v/>
      </c>
      <c r="H465" s="102" t="str">
        <f>IF($E465="","",IFERROR(VLOOKUP($E465,tbFuncionarios[[Matrícula]:[Status]],5,FALSE),""))</f>
        <v/>
      </c>
      <c r="I465" s="102" t="str">
        <f>IF($E465="","",IFERROR(VLOOKUP($E465,tbFuncionarios[[Matrícula]:[Status]],6,FALSE),""))</f>
        <v/>
      </c>
      <c r="J465" s="98" t="str">
        <f>IF($E465="","",IFERROR(INDEX(tbFuncionarios[],MATCH($E465,tbFuncionarios[Matrícula],0),2),""))</f>
        <v/>
      </c>
      <c r="K465" s="102" t="str">
        <f>IF($E465="","",IFERROR(VLOOKUP($E465,tbFuncionarios[[Matrícula]:[Status]],7,FALSE),""))</f>
        <v/>
      </c>
      <c r="L465" s="99"/>
      <c r="M465" s="99"/>
      <c r="N465" s="100" t="str">
        <f t="shared" si="21"/>
        <v/>
      </c>
      <c r="O465" s="101"/>
    </row>
    <row r="466" spans="2:15" x14ac:dyDescent="0.25">
      <c r="B466" s="9" t="str">
        <f t="shared" si="22"/>
        <v/>
      </c>
      <c r="C466" s="96">
        <f t="shared" si="23"/>
        <v>460</v>
      </c>
      <c r="D466" s="97"/>
      <c r="F466" s="98" t="str">
        <f>IF($E466="","",IFERROR(VLOOKUP($E466,tbFuncionarios[[Matrícula]:[Status]],2,FALSE),""))</f>
        <v/>
      </c>
      <c r="G466" s="102" t="str">
        <f>IF($E466="","",IFERROR(VLOOKUP($E466,tbFuncionarios[[Matrícula]:[Status]],4,FALSE),""))</f>
        <v/>
      </c>
      <c r="H466" s="102" t="str">
        <f>IF($E466="","",IFERROR(VLOOKUP($E466,tbFuncionarios[[Matrícula]:[Status]],5,FALSE),""))</f>
        <v/>
      </c>
      <c r="I466" s="102" t="str">
        <f>IF($E466="","",IFERROR(VLOOKUP($E466,tbFuncionarios[[Matrícula]:[Status]],6,FALSE),""))</f>
        <v/>
      </c>
      <c r="J466" s="98" t="str">
        <f>IF($E466="","",IFERROR(INDEX(tbFuncionarios[],MATCH($E466,tbFuncionarios[Matrícula],0),2),""))</f>
        <v/>
      </c>
      <c r="K466" s="102" t="str">
        <f>IF($E466="","",IFERROR(VLOOKUP($E466,tbFuncionarios[[Matrícula]:[Status]],7,FALSE),""))</f>
        <v/>
      </c>
      <c r="L466" s="99"/>
      <c r="M466" s="99"/>
      <c r="N466" s="100" t="str">
        <f t="shared" si="21"/>
        <v/>
      </c>
      <c r="O466" s="101"/>
    </row>
    <row r="467" spans="2:15" x14ac:dyDescent="0.25">
      <c r="B467" s="9" t="str">
        <f t="shared" si="22"/>
        <v/>
      </c>
      <c r="C467" s="96">
        <f t="shared" si="23"/>
        <v>461</v>
      </c>
      <c r="D467" s="97"/>
      <c r="F467" s="98" t="str">
        <f>IF($E467="","",IFERROR(VLOOKUP($E467,tbFuncionarios[[Matrícula]:[Status]],2,FALSE),""))</f>
        <v/>
      </c>
      <c r="G467" s="102" t="str">
        <f>IF($E467="","",IFERROR(VLOOKUP($E467,tbFuncionarios[[Matrícula]:[Status]],4,FALSE),""))</f>
        <v/>
      </c>
      <c r="H467" s="102" t="str">
        <f>IF($E467="","",IFERROR(VLOOKUP($E467,tbFuncionarios[[Matrícula]:[Status]],5,FALSE),""))</f>
        <v/>
      </c>
      <c r="I467" s="102" t="str">
        <f>IF($E467="","",IFERROR(VLOOKUP($E467,tbFuncionarios[[Matrícula]:[Status]],6,FALSE),""))</f>
        <v/>
      </c>
      <c r="J467" s="98" t="str">
        <f>IF($E467="","",IFERROR(INDEX(tbFuncionarios[],MATCH($E467,tbFuncionarios[Matrícula],0),2),""))</f>
        <v/>
      </c>
      <c r="K467" s="102" t="str">
        <f>IF($E467="","",IFERROR(VLOOKUP($E467,tbFuncionarios[[Matrícula]:[Status]],7,FALSE),""))</f>
        <v/>
      </c>
      <c r="L467" s="99"/>
      <c r="M467" s="99"/>
      <c r="N467" s="100" t="str">
        <f t="shared" si="21"/>
        <v/>
      </c>
      <c r="O467" s="101"/>
    </row>
    <row r="468" spans="2:15" x14ac:dyDescent="0.25">
      <c r="B468" s="9" t="str">
        <f t="shared" si="22"/>
        <v/>
      </c>
      <c r="C468" s="96">
        <f t="shared" si="23"/>
        <v>462</v>
      </c>
      <c r="D468" s="97"/>
      <c r="F468" s="98" t="str">
        <f>IF($E468="","",IFERROR(VLOOKUP($E468,tbFuncionarios[[Matrícula]:[Status]],2,FALSE),""))</f>
        <v/>
      </c>
      <c r="G468" s="102" t="str">
        <f>IF($E468="","",IFERROR(VLOOKUP($E468,tbFuncionarios[[Matrícula]:[Status]],4,FALSE),""))</f>
        <v/>
      </c>
      <c r="H468" s="102" t="str">
        <f>IF($E468="","",IFERROR(VLOOKUP($E468,tbFuncionarios[[Matrícula]:[Status]],5,FALSE),""))</f>
        <v/>
      </c>
      <c r="I468" s="102" t="str">
        <f>IF($E468="","",IFERROR(VLOOKUP($E468,tbFuncionarios[[Matrícula]:[Status]],6,FALSE),""))</f>
        <v/>
      </c>
      <c r="J468" s="98" t="str">
        <f>IF($E468="","",IFERROR(INDEX(tbFuncionarios[],MATCH($E468,tbFuncionarios[Matrícula],0),2),""))</f>
        <v/>
      </c>
      <c r="K468" s="102" t="str">
        <f>IF($E468="","",IFERROR(VLOOKUP($E468,tbFuncionarios[[Matrícula]:[Status]],7,FALSE),""))</f>
        <v/>
      </c>
      <c r="L468" s="99"/>
      <c r="M468" s="99"/>
      <c r="N468" s="100" t="str">
        <f t="shared" si="21"/>
        <v/>
      </c>
      <c r="O468" s="101"/>
    </row>
    <row r="469" spans="2:15" x14ac:dyDescent="0.25">
      <c r="B469" s="9" t="str">
        <f t="shared" si="22"/>
        <v/>
      </c>
      <c r="C469" s="96">
        <f t="shared" si="23"/>
        <v>463</v>
      </c>
      <c r="D469" s="97"/>
      <c r="F469" s="98" t="str">
        <f>IF($E469="","",IFERROR(VLOOKUP($E469,tbFuncionarios[[Matrícula]:[Status]],2,FALSE),""))</f>
        <v/>
      </c>
      <c r="G469" s="102" t="str">
        <f>IF($E469="","",IFERROR(VLOOKUP($E469,tbFuncionarios[[Matrícula]:[Status]],4,FALSE),""))</f>
        <v/>
      </c>
      <c r="H469" s="102" t="str">
        <f>IF($E469="","",IFERROR(VLOOKUP($E469,tbFuncionarios[[Matrícula]:[Status]],5,FALSE),""))</f>
        <v/>
      </c>
      <c r="I469" s="102" t="str">
        <f>IF($E469="","",IFERROR(VLOOKUP($E469,tbFuncionarios[[Matrícula]:[Status]],6,FALSE),""))</f>
        <v/>
      </c>
      <c r="J469" s="98" t="str">
        <f>IF($E469="","",IFERROR(INDEX(tbFuncionarios[],MATCH($E469,tbFuncionarios[Matrícula],0),2),""))</f>
        <v/>
      </c>
      <c r="K469" s="102" t="str">
        <f>IF($E469="","",IFERROR(VLOOKUP($E469,tbFuncionarios[[Matrícula]:[Status]],7,FALSE),""))</f>
        <v/>
      </c>
      <c r="L469" s="99"/>
      <c r="M469" s="99"/>
      <c r="N469" s="100" t="str">
        <f t="shared" si="21"/>
        <v/>
      </c>
      <c r="O469" s="101"/>
    </row>
    <row r="470" spans="2:15" x14ac:dyDescent="0.25">
      <c r="B470" s="9" t="str">
        <f t="shared" si="22"/>
        <v/>
      </c>
      <c r="C470" s="96">
        <f t="shared" si="23"/>
        <v>464</v>
      </c>
      <c r="D470" s="97"/>
      <c r="F470" s="98" t="str">
        <f>IF($E470="","",IFERROR(VLOOKUP($E470,tbFuncionarios[[Matrícula]:[Status]],2,FALSE),""))</f>
        <v/>
      </c>
      <c r="G470" s="102" t="str">
        <f>IF($E470="","",IFERROR(VLOOKUP($E470,tbFuncionarios[[Matrícula]:[Status]],4,FALSE),""))</f>
        <v/>
      </c>
      <c r="H470" s="102" t="str">
        <f>IF($E470="","",IFERROR(VLOOKUP($E470,tbFuncionarios[[Matrícula]:[Status]],5,FALSE),""))</f>
        <v/>
      </c>
      <c r="I470" s="102" t="str">
        <f>IF($E470="","",IFERROR(VLOOKUP($E470,tbFuncionarios[[Matrícula]:[Status]],6,FALSE),""))</f>
        <v/>
      </c>
      <c r="J470" s="98" t="str">
        <f>IF($E470="","",IFERROR(INDEX(tbFuncionarios[],MATCH($E470,tbFuncionarios[Matrícula],0),2),""))</f>
        <v/>
      </c>
      <c r="K470" s="102" t="str">
        <f>IF($E470="","",IFERROR(VLOOKUP($E470,tbFuncionarios[[Matrícula]:[Status]],7,FALSE),""))</f>
        <v/>
      </c>
      <c r="L470" s="99"/>
      <c r="M470" s="99"/>
      <c r="N470" s="100" t="str">
        <f t="shared" si="21"/>
        <v/>
      </c>
      <c r="O470" s="101"/>
    </row>
    <row r="471" spans="2:15" x14ac:dyDescent="0.25">
      <c r="B471" s="9" t="str">
        <f t="shared" si="22"/>
        <v/>
      </c>
      <c r="C471" s="96">
        <f t="shared" si="23"/>
        <v>465</v>
      </c>
      <c r="D471" s="97"/>
      <c r="F471" s="98" t="str">
        <f>IF($E471="","",IFERROR(VLOOKUP($E471,tbFuncionarios[[Matrícula]:[Status]],2,FALSE),""))</f>
        <v/>
      </c>
      <c r="G471" s="102" t="str">
        <f>IF($E471="","",IFERROR(VLOOKUP($E471,tbFuncionarios[[Matrícula]:[Status]],4,FALSE),""))</f>
        <v/>
      </c>
      <c r="H471" s="102" t="str">
        <f>IF($E471="","",IFERROR(VLOOKUP($E471,tbFuncionarios[[Matrícula]:[Status]],5,FALSE),""))</f>
        <v/>
      </c>
      <c r="I471" s="102" t="str">
        <f>IF($E471="","",IFERROR(VLOOKUP($E471,tbFuncionarios[[Matrícula]:[Status]],6,FALSE),""))</f>
        <v/>
      </c>
      <c r="J471" s="98" t="str">
        <f>IF($E471="","",IFERROR(INDEX(tbFuncionarios[],MATCH($E471,tbFuncionarios[Matrícula],0),2),""))</f>
        <v/>
      </c>
      <c r="K471" s="102" t="str">
        <f>IF($E471="","",IFERROR(VLOOKUP($E471,tbFuncionarios[[Matrícula]:[Status]],7,FALSE),""))</f>
        <v/>
      </c>
      <c r="L471" s="99"/>
      <c r="M471" s="99"/>
      <c r="N471" s="100" t="str">
        <f t="shared" si="21"/>
        <v/>
      </c>
      <c r="O471" s="101"/>
    </row>
    <row r="472" spans="2:15" x14ac:dyDescent="0.25">
      <c r="B472" s="9" t="str">
        <f t="shared" si="22"/>
        <v/>
      </c>
      <c r="C472" s="96">
        <f t="shared" si="23"/>
        <v>466</v>
      </c>
      <c r="D472" s="97"/>
      <c r="F472" s="98" t="str">
        <f>IF($E472="","",IFERROR(VLOOKUP($E472,tbFuncionarios[[Matrícula]:[Status]],2,FALSE),""))</f>
        <v/>
      </c>
      <c r="G472" s="102" t="str">
        <f>IF($E472="","",IFERROR(VLOOKUP($E472,tbFuncionarios[[Matrícula]:[Status]],4,FALSE),""))</f>
        <v/>
      </c>
      <c r="H472" s="102" t="str">
        <f>IF($E472="","",IFERROR(VLOOKUP($E472,tbFuncionarios[[Matrícula]:[Status]],5,FALSE),""))</f>
        <v/>
      </c>
      <c r="I472" s="102" t="str">
        <f>IF($E472="","",IFERROR(VLOOKUP($E472,tbFuncionarios[[Matrícula]:[Status]],6,FALSE),""))</f>
        <v/>
      </c>
      <c r="J472" s="98" t="str">
        <f>IF($E472="","",IFERROR(INDEX(tbFuncionarios[],MATCH($E472,tbFuncionarios[Matrícula],0),2),""))</f>
        <v/>
      </c>
      <c r="K472" s="102" t="str">
        <f>IF($E472="","",IFERROR(VLOOKUP($E472,tbFuncionarios[[Matrícula]:[Status]],7,FALSE),""))</f>
        <v/>
      </c>
      <c r="L472" s="99"/>
      <c r="M472" s="99"/>
      <c r="N472" s="100" t="str">
        <f t="shared" si="21"/>
        <v/>
      </c>
      <c r="O472" s="101"/>
    </row>
    <row r="473" spans="2:15" x14ac:dyDescent="0.25">
      <c r="B473" s="9" t="str">
        <f t="shared" si="22"/>
        <v/>
      </c>
      <c r="C473" s="96">
        <f t="shared" si="23"/>
        <v>467</v>
      </c>
      <c r="D473" s="97"/>
      <c r="F473" s="98" t="str">
        <f>IF($E473="","",IFERROR(VLOOKUP($E473,tbFuncionarios[[Matrícula]:[Status]],2,FALSE),""))</f>
        <v/>
      </c>
      <c r="G473" s="102" t="str">
        <f>IF($E473="","",IFERROR(VLOOKUP($E473,tbFuncionarios[[Matrícula]:[Status]],4,FALSE),""))</f>
        <v/>
      </c>
      <c r="H473" s="102" t="str">
        <f>IF($E473="","",IFERROR(VLOOKUP($E473,tbFuncionarios[[Matrícula]:[Status]],5,FALSE),""))</f>
        <v/>
      </c>
      <c r="I473" s="102" t="str">
        <f>IF($E473="","",IFERROR(VLOOKUP($E473,tbFuncionarios[[Matrícula]:[Status]],6,FALSE),""))</f>
        <v/>
      </c>
      <c r="J473" s="98" t="str">
        <f>IF($E473="","",IFERROR(INDEX(tbFuncionarios[],MATCH($E473,tbFuncionarios[Matrícula],0),2),""))</f>
        <v/>
      </c>
      <c r="K473" s="102" t="str">
        <f>IF($E473="","",IFERROR(VLOOKUP($E473,tbFuncionarios[[Matrícula]:[Status]],7,FALSE),""))</f>
        <v/>
      </c>
      <c r="L473" s="99"/>
      <c r="M473" s="99"/>
      <c r="N473" s="100" t="str">
        <f t="shared" si="21"/>
        <v/>
      </c>
      <c r="O473" s="101"/>
    </row>
    <row r="474" spans="2:15" x14ac:dyDescent="0.25">
      <c r="B474" s="9" t="str">
        <f t="shared" si="22"/>
        <v/>
      </c>
      <c r="C474" s="96">
        <f t="shared" si="23"/>
        <v>468</v>
      </c>
      <c r="D474" s="97"/>
      <c r="F474" s="98" t="str">
        <f>IF($E474="","",IFERROR(VLOOKUP($E474,tbFuncionarios[[Matrícula]:[Status]],2,FALSE),""))</f>
        <v/>
      </c>
      <c r="G474" s="102" t="str">
        <f>IF($E474="","",IFERROR(VLOOKUP($E474,tbFuncionarios[[Matrícula]:[Status]],4,FALSE),""))</f>
        <v/>
      </c>
      <c r="H474" s="102" t="str">
        <f>IF($E474="","",IFERROR(VLOOKUP($E474,tbFuncionarios[[Matrícula]:[Status]],5,FALSE),""))</f>
        <v/>
      </c>
      <c r="I474" s="102" t="str">
        <f>IF($E474="","",IFERROR(VLOOKUP($E474,tbFuncionarios[[Matrícula]:[Status]],6,FALSE),""))</f>
        <v/>
      </c>
      <c r="J474" s="98" t="str">
        <f>IF($E474="","",IFERROR(INDEX(tbFuncionarios[],MATCH($E474,tbFuncionarios[Matrícula],0),2),""))</f>
        <v/>
      </c>
      <c r="K474" s="102" t="str">
        <f>IF($E474="","",IFERROR(VLOOKUP($E474,tbFuncionarios[[Matrícula]:[Status]],7,FALSE),""))</f>
        <v/>
      </c>
      <c r="L474" s="99"/>
      <c r="M474" s="99"/>
      <c r="N474" s="100" t="str">
        <f t="shared" si="21"/>
        <v/>
      </c>
      <c r="O474" s="101"/>
    </row>
    <row r="475" spans="2:15" x14ac:dyDescent="0.25">
      <c r="B475" s="9" t="str">
        <f t="shared" si="22"/>
        <v/>
      </c>
      <c r="C475" s="96">
        <f t="shared" si="23"/>
        <v>469</v>
      </c>
      <c r="D475" s="97"/>
      <c r="F475" s="98" t="str">
        <f>IF($E475="","",IFERROR(VLOOKUP($E475,tbFuncionarios[[Matrícula]:[Status]],2,FALSE),""))</f>
        <v/>
      </c>
      <c r="G475" s="102" t="str">
        <f>IF($E475="","",IFERROR(VLOOKUP($E475,tbFuncionarios[[Matrícula]:[Status]],4,FALSE),""))</f>
        <v/>
      </c>
      <c r="H475" s="102" t="str">
        <f>IF($E475="","",IFERROR(VLOOKUP($E475,tbFuncionarios[[Matrícula]:[Status]],5,FALSE),""))</f>
        <v/>
      </c>
      <c r="I475" s="102" t="str">
        <f>IF($E475="","",IFERROR(VLOOKUP($E475,tbFuncionarios[[Matrícula]:[Status]],6,FALSE),""))</f>
        <v/>
      </c>
      <c r="J475" s="98" t="str">
        <f>IF($E475="","",IFERROR(INDEX(tbFuncionarios[],MATCH($E475,tbFuncionarios[Matrícula],0),2),""))</f>
        <v/>
      </c>
      <c r="K475" s="102" t="str">
        <f>IF($E475="","",IFERROR(VLOOKUP($E475,tbFuncionarios[[Matrícula]:[Status]],7,FALSE),""))</f>
        <v/>
      </c>
      <c r="L475" s="99"/>
      <c r="M475" s="99"/>
      <c r="N475" s="100" t="str">
        <f t="shared" si="21"/>
        <v/>
      </c>
      <c r="O475" s="101"/>
    </row>
    <row r="476" spans="2:15" x14ac:dyDescent="0.25">
      <c r="B476" s="9" t="str">
        <f t="shared" si="22"/>
        <v/>
      </c>
      <c r="C476" s="96">
        <f t="shared" si="23"/>
        <v>470</v>
      </c>
      <c r="D476" s="97"/>
      <c r="F476" s="98" t="str">
        <f>IF($E476="","",IFERROR(VLOOKUP($E476,tbFuncionarios[[Matrícula]:[Status]],2,FALSE),""))</f>
        <v/>
      </c>
      <c r="G476" s="102" t="str">
        <f>IF($E476="","",IFERROR(VLOOKUP($E476,tbFuncionarios[[Matrícula]:[Status]],4,FALSE),""))</f>
        <v/>
      </c>
      <c r="H476" s="102" t="str">
        <f>IF($E476="","",IFERROR(VLOOKUP($E476,tbFuncionarios[[Matrícula]:[Status]],5,FALSE),""))</f>
        <v/>
      </c>
      <c r="I476" s="102" t="str">
        <f>IF($E476="","",IFERROR(VLOOKUP($E476,tbFuncionarios[[Matrícula]:[Status]],6,FALSE),""))</f>
        <v/>
      </c>
      <c r="J476" s="98" t="str">
        <f>IF($E476="","",IFERROR(INDEX(tbFuncionarios[],MATCH($E476,tbFuncionarios[Matrícula],0),2),""))</f>
        <v/>
      </c>
      <c r="K476" s="102" t="str">
        <f>IF($E476="","",IFERROR(VLOOKUP($E476,tbFuncionarios[[Matrícula]:[Status]],7,FALSE),""))</f>
        <v/>
      </c>
      <c r="L476" s="99"/>
      <c r="M476" s="99"/>
      <c r="N476" s="100" t="str">
        <f t="shared" si="21"/>
        <v/>
      </c>
      <c r="O476" s="101"/>
    </row>
    <row r="477" spans="2:15" x14ac:dyDescent="0.25">
      <c r="B477" s="9" t="str">
        <f t="shared" si="22"/>
        <v/>
      </c>
      <c r="C477" s="96">
        <f t="shared" si="23"/>
        <v>471</v>
      </c>
      <c r="D477" s="97"/>
      <c r="F477" s="98" t="str">
        <f>IF($E477="","",IFERROR(VLOOKUP($E477,tbFuncionarios[[Matrícula]:[Status]],2,FALSE),""))</f>
        <v/>
      </c>
      <c r="G477" s="102" t="str">
        <f>IF($E477="","",IFERROR(VLOOKUP($E477,tbFuncionarios[[Matrícula]:[Status]],4,FALSE),""))</f>
        <v/>
      </c>
      <c r="H477" s="102" t="str">
        <f>IF($E477="","",IFERROR(VLOOKUP($E477,tbFuncionarios[[Matrícula]:[Status]],5,FALSE),""))</f>
        <v/>
      </c>
      <c r="I477" s="102" t="str">
        <f>IF($E477="","",IFERROR(VLOOKUP($E477,tbFuncionarios[[Matrícula]:[Status]],6,FALSE),""))</f>
        <v/>
      </c>
      <c r="J477" s="98" t="str">
        <f>IF($E477="","",IFERROR(INDEX(tbFuncionarios[],MATCH($E477,tbFuncionarios[Matrícula],0),2),""))</f>
        <v/>
      </c>
      <c r="K477" s="102" t="str">
        <f>IF($E477="","",IFERROR(VLOOKUP($E477,tbFuncionarios[[Matrícula]:[Status]],7,FALSE),""))</f>
        <v/>
      </c>
      <c r="L477" s="99"/>
      <c r="M477" s="99"/>
      <c r="N477" s="100" t="str">
        <f t="shared" si="21"/>
        <v/>
      </c>
      <c r="O477" s="101"/>
    </row>
    <row r="478" spans="2:15" x14ac:dyDescent="0.25">
      <c r="B478" s="9" t="str">
        <f t="shared" si="22"/>
        <v/>
      </c>
      <c r="C478" s="96">
        <f t="shared" si="23"/>
        <v>472</v>
      </c>
      <c r="D478" s="97"/>
      <c r="F478" s="98" t="str">
        <f>IF($E478="","",IFERROR(VLOOKUP($E478,tbFuncionarios[[Matrícula]:[Status]],2,FALSE),""))</f>
        <v/>
      </c>
      <c r="G478" s="102" t="str">
        <f>IF($E478="","",IFERROR(VLOOKUP($E478,tbFuncionarios[[Matrícula]:[Status]],4,FALSE),""))</f>
        <v/>
      </c>
      <c r="H478" s="102" t="str">
        <f>IF($E478="","",IFERROR(VLOOKUP($E478,tbFuncionarios[[Matrícula]:[Status]],5,FALSE),""))</f>
        <v/>
      </c>
      <c r="I478" s="102" t="str">
        <f>IF($E478="","",IFERROR(VLOOKUP($E478,tbFuncionarios[[Matrícula]:[Status]],6,FALSE),""))</f>
        <v/>
      </c>
      <c r="J478" s="98" t="str">
        <f>IF($E478="","",IFERROR(INDEX(tbFuncionarios[],MATCH($E478,tbFuncionarios[Matrícula],0),2),""))</f>
        <v/>
      </c>
      <c r="K478" s="102" t="str">
        <f>IF($E478="","",IFERROR(VLOOKUP($E478,tbFuncionarios[[Matrícula]:[Status]],7,FALSE),""))</f>
        <v/>
      </c>
      <c r="L478" s="99"/>
      <c r="M478" s="99"/>
      <c r="N478" s="100" t="str">
        <f t="shared" si="21"/>
        <v/>
      </c>
      <c r="O478" s="101"/>
    </row>
    <row r="479" spans="2:15" x14ac:dyDescent="0.25">
      <c r="B479" s="9" t="str">
        <f t="shared" si="22"/>
        <v/>
      </c>
      <c r="C479" s="96">
        <f t="shared" si="23"/>
        <v>473</v>
      </c>
      <c r="D479" s="97"/>
      <c r="F479" s="98" t="str">
        <f>IF($E479="","",IFERROR(VLOOKUP($E479,tbFuncionarios[[Matrícula]:[Status]],2,FALSE),""))</f>
        <v/>
      </c>
      <c r="G479" s="102" t="str">
        <f>IF($E479="","",IFERROR(VLOOKUP($E479,tbFuncionarios[[Matrícula]:[Status]],4,FALSE),""))</f>
        <v/>
      </c>
      <c r="H479" s="102" t="str">
        <f>IF($E479="","",IFERROR(VLOOKUP($E479,tbFuncionarios[[Matrícula]:[Status]],5,FALSE),""))</f>
        <v/>
      </c>
      <c r="I479" s="102" t="str">
        <f>IF($E479="","",IFERROR(VLOOKUP($E479,tbFuncionarios[[Matrícula]:[Status]],6,FALSE),""))</f>
        <v/>
      </c>
      <c r="J479" s="98" t="str">
        <f>IF($E479="","",IFERROR(INDEX(tbFuncionarios[],MATCH($E479,tbFuncionarios[Matrícula],0),2),""))</f>
        <v/>
      </c>
      <c r="K479" s="102" t="str">
        <f>IF($E479="","",IFERROR(VLOOKUP($E479,tbFuncionarios[[Matrícula]:[Status]],7,FALSE),""))</f>
        <v/>
      </c>
      <c r="L479" s="99"/>
      <c r="M479" s="99"/>
      <c r="N479" s="100" t="str">
        <f t="shared" si="21"/>
        <v/>
      </c>
      <c r="O479" s="101"/>
    </row>
    <row r="480" spans="2:15" x14ac:dyDescent="0.25">
      <c r="B480" s="9" t="str">
        <f t="shared" si="22"/>
        <v/>
      </c>
      <c r="C480" s="96">
        <f t="shared" si="23"/>
        <v>474</v>
      </c>
      <c r="D480" s="97"/>
      <c r="F480" s="98" t="str">
        <f>IF($E480="","",IFERROR(VLOOKUP($E480,tbFuncionarios[[Matrícula]:[Status]],2,FALSE),""))</f>
        <v/>
      </c>
      <c r="G480" s="102" t="str">
        <f>IF($E480="","",IFERROR(VLOOKUP($E480,tbFuncionarios[[Matrícula]:[Status]],4,FALSE),""))</f>
        <v/>
      </c>
      <c r="H480" s="102" t="str">
        <f>IF($E480="","",IFERROR(VLOOKUP($E480,tbFuncionarios[[Matrícula]:[Status]],5,FALSE),""))</f>
        <v/>
      </c>
      <c r="I480" s="102" t="str">
        <f>IF($E480="","",IFERROR(VLOOKUP($E480,tbFuncionarios[[Matrícula]:[Status]],6,FALSE),""))</f>
        <v/>
      </c>
      <c r="J480" s="98" t="str">
        <f>IF($E480="","",IFERROR(INDEX(tbFuncionarios[],MATCH($E480,tbFuncionarios[Matrícula],0),2),""))</f>
        <v/>
      </c>
      <c r="K480" s="102" t="str">
        <f>IF($E480="","",IFERROR(VLOOKUP($E480,tbFuncionarios[[Matrícula]:[Status]],7,FALSE),""))</f>
        <v/>
      </c>
      <c r="L480" s="99"/>
      <c r="M480" s="99"/>
      <c r="N480" s="100" t="str">
        <f t="shared" si="21"/>
        <v/>
      </c>
      <c r="O480" s="101"/>
    </row>
    <row r="481" spans="2:15" x14ac:dyDescent="0.25">
      <c r="B481" s="9" t="str">
        <f t="shared" si="22"/>
        <v/>
      </c>
      <c r="C481" s="96">
        <f t="shared" si="23"/>
        <v>475</v>
      </c>
      <c r="D481" s="97"/>
      <c r="F481" s="98" t="str">
        <f>IF($E481="","",IFERROR(VLOOKUP($E481,tbFuncionarios[[Matrícula]:[Status]],2,FALSE),""))</f>
        <v/>
      </c>
      <c r="G481" s="102" t="str">
        <f>IF($E481="","",IFERROR(VLOOKUP($E481,tbFuncionarios[[Matrícula]:[Status]],4,FALSE),""))</f>
        <v/>
      </c>
      <c r="H481" s="102" t="str">
        <f>IF($E481="","",IFERROR(VLOOKUP($E481,tbFuncionarios[[Matrícula]:[Status]],5,FALSE),""))</f>
        <v/>
      </c>
      <c r="I481" s="102" t="str">
        <f>IF($E481="","",IFERROR(VLOOKUP($E481,tbFuncionarios[[Matrícula]:[Status]],6,FALSE),""))</f>
        <v/>
      </c>
      <c r="J481" s="98" t="str">
        <f>IF($E481="","",IFERROR(INDEX(tbFuncionarios[],MATCH($E481,tbFuncionarios[Matrícula],0),2),""))</f>
        <v/>
      </c>
      <c r="K481" s="102" t="str">
        <f>IF($E481="","",IFERROR(VLOOKUP($E481,tbFuncionarios[[Matrícula]:[Status]],7,FALSE),""))</f>
        <v/>
      </c>
      <c r="L481" s="99"/>
      <c r="M481" s="99"/>
      <c r="N481" s="100" t="str">
        <f t="shared" si="21"/>
        <v/>
      </c>
      <c r="O481" s="101"/>
    </row>
    <row r="482" spans="2:15" x14ac:dyDescent="0.25">
      <c r="B482" s="9" t="str">
        <f t="shared" si="22"/>
        <v/>
      </c>
      <c r="C482" s="96">
        <f t="shared" si="23"/>
        <v>476</v>
      </c>
      <c r="D482" s="97"/>
      <c r="F482" s="98" t="str">
        <f>IF($E482="","",IFERROR(VLOOKUP($E482,tbFuncionarios[[Matrícula]:[Status]],2,FALSE),""))</f>
        <v/>
      </c>
      <c r="G482" s="102" t="str">
        <f>IF($E482="","",IFERROR(VLOOKUP($E482,tbFuncionarios[[Matrícula]:[Status]],4,FALSE),""))</f>
        <v/>
      </c>
      <c r="H482" s="102" t="str">
        <f>IF($E482="","",IFERROR(VLOOKUP($E482,tbFuncionarios[[Matrícula]:[Status]],5,FALSE),""))</f>
        <v/>
      </c>
      <c r="I482" s="102" t="str">
        <f>IF($E482="","",IFERROR(VLOOKUP($E482,tbFuncionarios[[Matrícula]:[Status]],6,FALSE),""))</f>
        <v/>
      </c>
      <c r="J482" s="98" t="str">
        <f>IF($E482="","",IFERROR(INDEX(tbFuncionarios[],MATCH($E482,tbFuncionarios[Matrícula],0),2),""))</f>
        <v/>
      </c>
      <c r="K482" s="102" t="str">
        <f>IF($E482="","",IFERROR(VLOOKUP($E482,tbFuncionarios[[Matrícula]:[Status]],7,FALSE),""))</f>
        <v/>
      </c>
      <c r="L482" s="99"/>
      <c r="M482" s="99"/>
      <c r="N482" s="100" t="str">
        <f t="shared" si="21"/>
        <v/>
      </c>
      <c r="O482" s="101"/>
    </row>
    <row r="483" spans="2:15" x14ac:dyDescent="0.25">
      <c r="B483" s="9" t="str">
        <f t="shared" si="22"/>
        <v/>
      </c>
      <c r="C483" s="96">
        <f t="shared" si="23"/>
        <v>477</v>
      </c>
      <c r="D483" s="97"/>
      <c r="F483" s="98" t="str">
        <f>IF($E483="","",IFERROR(VLOOKUP($E483,tbFuncionarios[[Matrícula]:[Status]],2,FALSE),""))</f>
        <v/>
      </c>
      <c r="G483" s="102" t="str">
        <f>IF($E483="","",IFERROR(VLOOKUP($E483,tbFuncionarios[[Matrícula]:[Status]],4,FALSE),""))</f>
        <v/>
      </c>
      <c r="H483" s="102" t="str">
        <f>IF($E483="","",IFERROR(VLOOKUP($E483,tbFuncionarios[[Matrícula]:[Status]],5,FALSE),""))</f>
        <v/>
      </c>
      <c r="I483" s="102" t="str">
        <f>IF($E483="","",IFERROR(VLOOKUP($E483,tbFuncionarios[[Matrícula]:[Status]],6,FALSE),""))</f>
        <v/>
      </c>
      <c r="J483" s="98" t="str">
        <f>IF($E483="","",IFERROR(INDEX(tbFuncionarios[],MATCH($E483,tbFuncionarios[Matrícula],0),2),""))</f>
        <v/>
      </c>
      <c r="K483" s="102" t="str">
        <f>IF($E483="","",IFERROR(VLOOKUP($E483,tbFuncionarios[[Matrícula]:[Status]],7,FALSE),""))</f>
        <v/>
      </c>
      <c r="L483" s="99"/>
      <c r="M483" s="99"/>
      <c r="N483" s="100" t="str">
        <f t="shared" si="21"/>
        <v/>
      </c>
      <c r="O483" s="101"/>
    </row>
    <row r="484" spans="2:15" x14ac:dyDescent="0.25">
      <c r="B484" s="9" t="str">
        <f t="shared" si="22"/>
        <v/>
      </c>
      <c r="C484" s="96">
        <f t="shared" si="23"/>
        <v>478</v>
      </c>
      <c r="D484" s="97"/>
      <c r="F484" s="98" t="str">
        <f>IF($E484="","",IFERROR(VLOOKUP($E484,tbFuncionarios[[Matrícula]:[Status]],2,FALSE),""))</f>
        <v/>
      </c>
      <c r="G484" s="102" t="str">
        <f>IF($E484="","",IFERROR(VLOOKUP($E484,tbFuncionarios[[Matrícula]:[Status]],4,FALSE),""))</f>
        <v/>
      </c>
      <c r="H484" s="102" t="str">
        <f>IF($E484="","",IFERROR(VLOOKUP($E484,tbFuncionarios[[Matrícula]:[Status]],5,FALSE),""))</f>
        <v/>
      </c>
      <c r="I484" s="102" t="str">
        <f>IF($E484="","",IFERROR(VLOOKUP($E484,tbFuncionarios[[Matrícula]:[Status]],6,FALSE),""))</f>
        <v/>
      </c>
      <c r="J484" s="98" t="str">
        <f>IF($E484="","",IFERROR(INDEX(tbFuncionarios[],MATCH($E484,tbFuncionarios[Matrícula],0),2),""))</f>
        <v/>
      </c>
      <c r="K484" s="102" t="str">
        <f>IF($E484="","",IFERROR(VLOOKUP($E484,tbFuncionarios[[Matrícula]:[Status]],7,FALSE),""))</f>
        <v/>
      </c>
      <c r="L484" s="99"/>
      <c r="M484" s="99"/>
      <c r="N484" s="100" t="str">
        <f t="shared" si="21"/>
        <v/>
      </c>
      <c r="O484" s="101"/>
    </row>
    <row r="485" spans="2:15" x14ac:dyDescent="0.25">
      <c r="B485" s="9" t="str">
        <f t="shared" si="22"/>
        <v/>
      </c>
      <c r="C485" s="96">
        <f t="shared" si="23"/>
        <v>479</v>
      </c>
      <c r="D485" s="97"/>
      <c r="F485" s="98" t="str">
        <f>IF($E485="","",IFERROR(VLOOKUP($E485,tbFuncionarios[[Matrícula]:[Status]],2,FALSE),""))</f>
        <v/>
      </c>
      <c r="G485" s="102" t="str">
        <f>IF($E485="","",IFERROR(VLOOKUP($E485,tbFuncionarios[[Matrícula]:[Status]],4,FALSE),""))</f>
        <v/>
      </c>
      <c r="H485" s="102" t="str">
        <f>IF($E485="","",IFERROR(VLOOKUP($E485,tbFuncionarios[[Matrícula]:[Status]],5,FALSE),""))</f>
        <v/>
      </c>
      <c r="I485" s="102" t="str">
        <f>IF($E485="","",IFERROR(VLOOKUP($E485,tbFuncionarios[[Matrícula]:[Status]],6,FALSE),""))</f>
        <v/>
      </c>
      <c r="J485" s="98" t="str">
        <f>IF($E485="","",IFERROR(INDEX(tbFuncionarios[],MATCH($E485,tbFuncionarios[Matrícula],0),2),""))</f>
        <v/>
      </c>
      <c r="K485" s="102" t="str">
        <f>IF($E485="","",IFERROR(VLOOKUP($E485,tbFuncionarios[[Matrícula]:[Status]],7,FALSE),""))</f>
        <v/>
      </c>
      <c r="L485" s="99"/>
      <c r="M485" s="99"/>
      <c r="N485" s="100" t="str">
        <f t="shared" si="21"/>
        <v/>
      </c>
      <c r="O485" s="101"/>
    </row>
    <row r="486" spans="2:15" x14ac:dyDescent="0.25">
      <c r="B486" s="9" t="str">
        <f t="shared" si="22"/>
        <v/>
      </c>
      <c r="C486" s="96">
        <f t="shared" si="23"/>
        <v>480</v>
      </c>
      <c r="D486" s="97"/>
      <c r="F486" s="98" t="str">
        <f>IF($E486="","",IFERROR(VLOOKUP($E486,tbFuncionarios[[Matrícula]:[Status]],2,FALSE),""))</f>
        <v/>
      </c>
      <c r="G486" s="102" t="str">
        <f>IF($E486="","",IFERROR(VLOOKUP($E486,tbFuncionarios[[Matrícula]:[Status]],4,FALSE),""))</f>
        <v/>
      </c>
      <c r="H486" s="102" t="str">
        <f>IF($E486="","",IFERROR(VLOOKUP($E486,tbFuncionarios[[Matrícula]:[Status]],5,FALSE),""))</f>
        <v/>
      </c>
      <c r="I486" s="102" t="str">
        <f>IF($E486="","",IFERROR(VLOOKUP($E486,tbFuncionarios[[Matrícula]:[Status]],6,FALSE),""))</f>
        <v/>
      </c>
      <c r="J486" s="98" t="str">
        <f>IF($E486="","",IFERROR(INDEX(tbFuncionarios[],MATCH($E486,tbFuncionarios[Matrícula],0),2),""))</f>
        <v/>
      </c>
      <c r="K486" s="102" t="str">
        <f>IF($E486="","",IFERROR(VLOOKUP($E486,tbFuncionarios[[Matrícula]:[Status]],7,FALSE),""))</f>
        <v/>
      </c>
      <c r="L486" s="99"/>
      <c r="M486" s="99"/>
      <c r="N486" s="100" t="str">
        <f t="shared" si="21"/>
        <v/>
      </c>
      <c r="O486" s="101"/>
    </row>
    <row r="487" spans="2:15" x14ac:dyDescent="0.25">
      <c r="B487" s="9" t="str">
        <f t="shared" si="22"/>
        <v/>
      </c>
      <c r="C487" s="96">
        <f t="shared" si="23"/>
        <v>481</v>
      </c>
      <c r="D487" s="97"/>
      <c r="F487" s="98" t="str">
        <f>IF($E487="","",IFERROR(VLOOKUP($E487,tbFuncionarios[[Matrícula]:[Status]],2,FALSE),""))</f>
        <v/>
      </c>
      <c r="G487" s="102" t="str">
        <f>IF($E487="","",IFERROR(VLOOKUP($E487,tbFuncionarios[[Matrícula]:[Status]],4,FALSE),""))</f>
        <v/>
      </c>
      <c r="H487" s="102" t="str">
        <f>IF($E487="","",IFERROR(VLOOKUP($E487,tbFuncionarios[[Matrícula]:[Status]],5,FALSE),""))</f>
        <v/>
      </c>
      <c r="I487" s="102" t="str">
        <f>IF($E487="","",IFERROR(VLOOKUP($E487,tbFuncionarios[[Matrícula]:[Status]],6,FALSE),""))</f>
        <v/>
      </c>
      <c r="J487" s="98" t="str">
        <f>IF($E487="","",IFERROR(INDEX(tbFuncionarios[],MATCH($E487,tbFuncionarios[Matrícula],0),2),""))</f>
        <v/>
      </c>
      <c r="K487" s="102" t="str">
        <f>IF($E487="","",IFERROR(VLOOKUP($E487,tbFuncionarios[[Matrícula]:[Status]],7,FALSE),""))</f>
        <v/>
      </c>
      <c r="L487" s="99"/>
      <c r="M487" s="99"/>
      <c r="N487" s="100" t="str">
        <f t="shared" si="21"/>
        <v/>
      </c>
      <c r="O487" s="101"/>
    </row>
    <row r="488" spans="2:15" x14ac:dyDescent="0.25">
      <c r="B488" s="9" t="str">
        <f t="shared" si="22"/>
        <v/>
      </c>
      <c r="C488" s="96">
        <f t="shared" si="23"/>
        <v>482</v>
      </c>
      <c r="D488" s="97"/>
      <c r="F488" s="98" t="str">
        <f>IF($E488="","",IFERROR(VLOOKUP($E488,tbFuncionarios[[Matrícula]:[Status]],2,FALSE),""))</f>
        <v/>
      </c>
      <c r="G488" s="102" t="str">
        <f>IF($E488="","",IFERROR(VLOOKUP($E488,tbFuncionarios[[Matrícula]:[Status]],4,FALSE),""))</f>
        <v/>
      </c>
      <c r="H488" s="102" t="str">
        <f>IF($E488="","",IFERROR(VLOOKUP($E488,tbFuncionarios[[Matrícula]:[Status]],5,FALSE),""))</f>
        <v/>
      </c>
      <c r="I488" s="102" t="str">
        <f>IF($E488="","",IFERROR(VLOOKUP($E488,tbFuncionarios[[Matrícula]:[Status]],6,FALSE),""))</f>
        <v/>
      </c>
      <c r="J488" s="98" t="str">
        <f>IF($E488="","",IFERROR(INDEX(tbFuncionarios[],MATCH($E488,tbFuncionarios[Matrícula],0),2),""))</f>
        <v/>
      </c>
      <c r="K488" s="102" t="str">
        <f>IF($E488="","",IFERROR(VLOOKUP($E488,tbFuncionarios[[Matrícula]:[Status]],7,FALSE),""))</f>
        <v/>
      </c>
      <c r="L488" s="99"/>
      <c r="M488" s="99"/>
      <c r="N488" s="100" t="str">
        <f t="shared" si="21"/>
        <v/>
      </c>
      <c r="O488" s="101"/>
    </row>
    <row r="489" spans="2:15" x14ac:dyDescent="0.25">
      <c r="B489" s="9" t="str">
        <f t="shared" si="22"/>
        <v/>
      </c>
      <c r="C489" s="96">
        <f t="shared" si="23"/>
        <v>483</v>
      </c>
      <c r="D489" s="97"/>
      <c r="F489" s="98" t="str">
        <f>IF($E489="","",IFERROR(VLOOKUP($E489,tbFuncionarios[[Matrícula]:[Status]],2,FALSE),""))</f>
        <v/>
      </c>
      <c r="G489" s="102" t="str">
        <f>IF($E489="","",IFERROR(VLOOKUP($E489,tbFuncionarios[[Matrícula]:[Status]],4,FALSE),""))</f>
        <v/>
      </c>
      <c r="H489" s="102" t="str">
        <f>IF($E489="","",IFERROR(VLOOKUP($E489,tbFuncionarios[[Matrícula]:[Status]],5,FALSE),""))</f>
        <v/>
      </c>
      <c r="I489" s="102" t="str">
        <f>IF($E489="","",IFERROR(VLOOKUP($E489,tbFuncionarios[[Matrícula]:[Status]],6,FALSE),""))</f>
        <v/>
      </c>
      <c r="J489" s="98" t="str">
        <f>IF($E489="","",IFERROR(INDEX(tbFuncionarios[],MATCH($E489,tbFuncionarios[Matrícula],0),2),""))</f>
        <v/>
      </c>
      <c r="K489" s="102" t="str">
        <f>IF($E489="","",IFERROR(VLOOKUP($E489,tbFuncionarios[[Matrícula]:[Status]],7,FALSE),""))</f>
        <v/>
      </c>
      <c r="L489" s="99"/>
      <c r="M489" s="99"/>
      <c r="N489" s="100" t="str">
        <f t="shared" si="21"/>
        <v/>
      </c>
      <c r="O489" s="101"/>
    </row>
    <row r="490" spans="2:15" x14ac:dyDescent="0.25">
      <c r="B490" s="9" t="str">
        <f t="shared" si="22"/>
        <v/>
      </c>
      <c r="C490" s="96">
        <f t="shared" si="23"/>
        <v>484</v>
      </c>
      <c r="D490" s="97"/>
      <c r="F490" s="98" t="str">
        <f>IF($E490="","",IFERROR(VLOOKUP($E490,tbFuncionarios[[Matrícula]:[Status]],2,FALSE),""))</f>
        <v/>
      </c>
      <c r="G490" s="102" t="str">
        <f>IF($E490="","",IFERROR(VLOOKUP($E490,tbFuncionarios[[Matrícula]:[Status]],4,FALSE),""))</f>
        <v/>
      </c>
      <c r="H490" s="102" t="str">
        <f>IF($E490="","",IFERROR(VLOOKUP($E490,tbFuncionarios[[Matrícula]:[Status]],5,FALSE),""))</f>
        <v/>
      </c>
      <c r="I490" s="102" t="str">
        <f>IF($E490="","",IFERROR(VLOOKUP($E490,tbFuncionarios[[Matrícula]:[Status]],6,FALSE),""))</f>
        <v/>
      </c>
      <c r="J490" s="98" t="str">
        <f>IF($E490="","",IFERROR(INDEX(tbFuncionarios[],MATCH($E490,tbFuncionarios[Matrícula],0),2),""))</f>
        <v/>
      </c>
      <c r="K490" s="102" t="str">
        <f>IF($E490="","",IFERROR(VLOOKUP($E490,tbFuncionarios[[Matrícula]:[Status]],7,FALSE),""))</f>
        <v/>
      </c>
      <c r="L490" s="99"/>
      <c r="M490" s="99"/>
      <c r="N490" s="100" t="str">
        <f t="shared" si="21"/>
        <v/>
      </c>
      <c r="O490" s="101"/>
    </row>
    <row r="491" spans="2:15" x14ac:dyDescent="0.25">
      <c r="B491" s="9" t="str">
        <f t="shared" si="22"/>
        <v/>
      </c>
      <c r="C491" s="96">
        <f t="shared" si="23"/>
        <v>485</v>
      </c>
      <c r="D491" s="97"/>
      <c r="F491" s="98" t="str">
        <f>IF($E491="","",IFERROR(VLOOKUP($E491,tbFuncionarios[[Matrícula]:[Status]],2,FALSE),""))</f>
        <v/>
      </c>
      <c r="G491" s="102" t="str">
        <f>IF($E491="","",IFERROR(VLOOKUP($E491,tbFuncionarios[[Matrícula]:[Status]],4,FALSE),""))</f>
        <v/>
      </c>
      <c r="H491" s="102" t="str">
        <f>IF($E491="","",IFERROR(VLOOKUP($E491,tbFuncionarios[[Matrícula]:[Status]],5,FALSE),""))</f>
        <v/>
      </c>
      <c r="I491" s="102" t="str">
        <f>IF($E491="","",IFERROR(VLOOKUP($E491,tbFuncionarios[[Matrícula]:[Status]],6,FALSE),""))</f>
        <v/>
      </c>
      <c r="J491" s="98" t="str">
        <f>IF($E491="","",IFERROR(INDEX(tbFuncionarios[],MATCH($E491,tbFuncionarios[Matrícula],0),2),""))</f>
        <v/>
      </c>
      <c r="K491" s="102" t="str">
        <f>IF($E491="","",IFERROR(VLOOKUP($E491,tbFuncionarios[[Matrícula]:[Status]],7,FALSE),""))</f>
        <v/>
      </c>
      <c r="L491" s="99"/>
      <c r="M491" s="99"/>
      <c r="N491" s="100" t="str">
        <f t="shared" si="21"/>
        <v/>
      </c>
      <c r="O491" s="101"/>
    </row>
    <row r="492" spans="2:15" x14ac:dyDescent="0.25">
      <c r="B492" s="9" t="str">
        <f t="shared" si="22"/>
        <v/>
      </c>
      <c r="C492" s="96">
        <f t="shared" si="23"/>
        <v>486</v>
      </c>
      <c r="D492" s="97"/>
      <c r="F492" s="98" t="str">
        <f>IF($E492="","",IFERROR(VLOOKUP($E492,tbFuncionarios[[Matrícula]:[Status]],2,FALSE),""))</f>
        <v/>
      </c>
      <c r="G492" s="102" t="str">
        <f>IF($E492="","",IFERROR(VLOOKUP($E492,tbFuncionarios[[Matrícula]:[Status]],4,FALSE),""))</f>
        <v/>
      </c>
      <c r="H492" s="102" t="str">
        <f>IF($E492="","",IFERROR(VLOOKUP($E492,tbFuncionarios[[Matrícula]:[Status]],5,FALSE),""))</f>
        <v/>
      </c>
      <c r="I492" s="102" t="str">
        <f>IF($E492="","",IFERROR(VLOOKUP($E492,tbFuncionarios[[Matrícula]:[Status]],6,FALSE),""))</f>
        <v/>
      </c>
      <c r="J492" s="98" t="str">
        <f>IF($E492="","",IFERROR(INDEX(tbFuncionarios[],MATCH($E492,tbFuncionarios[Matrícula],0),2),""))</f>
        <v/>
      </c>
      <c r="K492" s="102" t="str">
        <f>IF($E492="","",IFERROR(VLOOKUP($E492,tbFuncionarios[[Matrícula]:[Status]],7,FALSE),""))</f>
        <v/>
      </c>
      <c r="L492" s="99"/>
      <c r="M492" s="99"/>
      <c r="N492" s="100" t="str">
        <f t="shared" si="21"/>
        <v/>
      </c>
      <c r="O492" s="101"/>
    </row>
    <row r="493" spans="2:15" x14ac:dyDescent="0.25">
      <c r="B493" s="9" t="str">
        <f t="shared" si="22"/>
        <v/>
      </c>
      <c r="C493" s="96">
        <f t="shared" si="23"/>
        <v>487</v>
      </c>
      <c r="D493" s="97"/>
      <c r="F493" s="98" t="str">
        <f>IF($E493="","",IFERROR(VLOOKUP($E493,tbFuncionarios[[Matrícula]:[Status]],2,FALSE),""))</f>
        <v/>
      </c>
      <c r="G493" s="102" t="str">
        <f>IF($E493="","",IFERROR(VLOOKUP($E493,tbFuncionarios[[Matrícula]:[Status]],4,FALSE),""))</f>
        <v/>
      </c>
      <c r="H493" s="102" t="str">
        <f>IF($E493="","",IFERROR(VLOOKUP($E493,tbFuncionarios[[Matrícula]:[Status]],5,FALSE),""))</f>
        <v/>
      </c>
      <c r="I493" s="102" t="str">
        <f>IF($E493="","",IFERROR(VLOOKUP($E493,tbFuncionarios[[Matrícula]:[Status]],6,FALSE),""))</f>
        <v/>
      </c>
      <c r="J493" s="98" t="str">
        <f>IF($E493="","",IFERROR(INDEX(tbFuncionarios[],MATCH($E493,tbFuncionarios[Matrícula],0),2),""))</f>
        <v/>
      </c>
      <c r="K493" s="102" t="str">
        <f>IF($E493="","",IFERROR(VLOOKUP($E493,tbFuncionarios[[Matrícula]:[Status]],7,FALSE),""))</f>
        <v/>
      </c>
      <c r="L493" s="99"/>
      <c r="M493" s="99"/>
      <c r="N493" s="100" t="str">
        <f t="shared" si="21"/>
        <v/>
      </c>
      <c r="O493" s="101"/>
    </row>
    <row r="494" spans="2:15" x14ac:dyDescent="0.25">
      <c r="B494" s="9" t="str">
        <f t="shared" si="22"/>
        <v/>
      </c>
      <c r="C494" s="96">
        <f t="shared" si="23"/>
        <v>488</v>
      </c>
      <c r="D494" s="97"/>
      <c r="F494" s="98" t="str">
        <f>IF($E494="","",IFERROR(VLOOKUP($E494,tbFuncionarios[[Matrícula]:[Status]],2,FALSE),""))</f>
        <v/>
      </c>
      <c r="G494" s="102" t="str">
        <f>IF($E494="","",IFERROR(VLOOKUP($E494,tbFuncionarios[[Matrícula]:[Status]],4,FALSE),""))</f>
        <v/>
      </c>
      <c r="H494" s="102" t="str">
        <f>IF($E494="","",IFERROR(VLOOKUP($E494,tbFuncionarios[[Matrícula]:[Status]],5,FALSE),""))</f>
        <v/>
      </c>
      <c r="I494" s="102" t="str">
        <f>IF($E494="","",IFERROR(VLOOKUP($E494,tbFuncionarios[[Matrícula]:[Status]],6,FALSE),""))</f>
        <v/>
      </c>
      <c r="J494" s="98" t="str">
        <f>IF($E494="","",IFERROR(INDEX(tbFuncionarios[],MATCH($E494,tbFuncionarios[Matrícula],0),2),""))</f>
        <v/>
      </c>
      <c r="K494" s="102" t="str">
        <f>IF($E494="","",IFERROR(VLOOKUP($E494,tbFuncionarios[[Matrícula]:[Status]],7,FALSE),""))</f>
        <v/>
      </c>
      <c r="L494" s="99"/>
      <c r="M494" s="99"/>
      <c r="N494" s="100" t="str">
        <f t="shared" si="21"/>
        <v/>
      </c>
      <c r="O494" s="101"/>
    </row>
    <row r="495" spans="2:15" x14ac:dyDescent="0.25">
      <c r="B495" s="9" t="str">
        <f t="shared" si="22"/>
        <v/>
      </c>
      <c r="C495" s="96">
        <f t="shared" si="23"/>
        <v>489</v>
      </c>
      <c r="D495" s="97"/>
      <c r="F495" s="98" t="str">
        <f>IF($E495="","",IFERROR(VLOOKUP($E495,tbFuncionarios[[Matrícula]:[Status]],2,FALSE),""))</f>
        <v/>
      </c>
      <c r="G495" s="102" t="str">
        <f>IF($E495="","",IFERROR(VLOOKUP($E495,tbFuncionarios[[Matrícula]:[Status]],4,FALSE),""))</f>
        <v/>
      </c>
      <c r="H495" s="102" t="str">
        <f>IF($E495="","",IFERROR(VLOOKUP($E495,tbFuncionarios[[Matrícula]:[Status]],5,FALSE),""))</f>
        <v/>
      </c>
      <c r="I495" s="102" t="str">
        <f>IF($E495="","",IFERROR(VLOOKUP($E495,tbFuncionarios[[Matrícula]:[Status]],6,FALSE),""))</f>
        <v/>
      </c>
      <c r="J495" s="98" t="str">
        <f>IF($E495="","",IFERROR(INDEX(tbFuncionarios[],MATCH($E495,tbFuncionarios[Matrícula],0),2),""))</f>
        <v/>
      </c>
      <c r="K495" s="102" t="str">
        <f>IF($E495="","",IFERROR(VLOOKUP($E495,tbFuncionarios[[Matrícula]:[Status]],7,FALSE),""))</f>
        <v/>
      </c>
      <c r="L495" s="99"/>
      <c r="M495" s="99"/>
      <c r="N495" s="100" t="str">
        <f t="shared" si="21"/>
        <v/>
      </c>
      <c r="O495" s="101"/>
    </row>
    <row r="496" spans="2:15" x14ac:dyDescent="0.25">
      <c r="B496" s="9" t="str">
        <f t="shared" si="22"/>
        <v/>
      </c>
      <c r="C496" s="96">
        <f t="shared" si="23"/>
        <v>490</v>
      </c>
      <c r="D496" s="97"/>
      <c r="F496" s="98" t="str">
        <f>IF($E496="","",IFERROR(VLOOKUP($E496,tbFuncionarios[[Matrícula]:[Status]],2,FALSE),""))</f>
        <v/>
      </c>
      <c r="G496" s="102" t="str">
        <f>IF($E496="","",IFERROR(VLOOKUP($E496,tbFuncionarios[[Matrícula]:[Status]],4,FALSE),""))</f>
        <v/>
      </c>
      <c r="H496" s="102" t="str">
        <f>IF($E496="","",IFERROR(VLOOKUP($E496,tbFuncionarios[[Matrícula]:[Status]],5,FALSE),""))</f>
        <v/>
      </c>
      <c r="I496" s="102" t="str">
        <f>IF($E496="","",IFERROR(VLOOKUP($E496,tbFuncionarios[[Matrícula]:[Status]],6,FALSE),""))</f>
        <v/>
      </c>
      <c r="J496" s="98" t="str">
        <f>IF($E496="","",IFERROR(INDEX(tbFuncionarios[],MATCH($E496,tbFuncionarios[Matrícula],0),2),""))</f>
        <v/>
      </c>
      <c r="K496" s="102" t="str">
        <f>IF($E496="","",IFERROR(VLOOKUP($E496,tbFuncionarios[[Matrícula]:[Status]],7,FALSE),""))</f>
        <v/>
      </c>
      <c r="L496" s="99"/>
      <c r="M496" s="99"/>
      <c r="N496" s="100" t="str">
        <f t="shared" si="21"/>
        <v/>
      </c>
      <c r="O496" s="101"/>
    </row>
    <row r="497" spans="2:15" x14ac:dyDescent="0.25">
      <c r="B497" s="9" t="str">
        <f t="shared" si="22"/>
        <v/>
      </c>
      <c r="C497" s="96">
        <f t="shared" si="23"/>
        <v>491</v>
      </c>
      <c r="D497" s="97"/>
      <c r="F497" s="98" t="str">
        <f>IF($E497="","",IFERROR(VLOOKUP($E497,tbFuncionarios[[Matrícula]:[Status]],2,FALSE),""))</f>
        <v/>
      </c>
      <c r="G497" s="102" t="str">
        <f>IF($E497="","",IFERROR(VLOOKUP($E497,tbFuncionarios[[Matrícula]:[Status]],4,FALSE),""))</f>
        <v/>
      </c>
      <c r="H497" s="102" t="str">
        <f>IF($E497="","",IFERROR(VLOOKUP($E497,tbFuncionarios[[Matrícula]:[Status]],5,FALSE),""))</f>
        <v/>
      </c>
      <c r="I497" s="102" t="str">
        <f>IF($E497="","",IFERROR(VLOOKUP($E497,tbFuncionarios[[Matrícula]:[Status]],6,FALSE),""))</f>
        <v/>
      </c>
      <c r="J497" s="98" t="str">
        <f>IF($E497="","",IFERROR(INDEX(tbFuncionarios[],MATCH($E497,tbFuncionarios[Matrícula],0),2),""))</f>
        <v/>
      </c>
      <c r="K497" s="102" t="str">
        <f>IF($E497="","",IFERROR(VLOOKUP($E497,tbFuncionarios[[Matrícula]:[Status]],7,FALSE),""))</f>
        <v/>
      </c>
      <c r="L497" s="99"/>
      <c r="M497" s="99"/>
      <c r="N497" s="100" t="str">
        <f t="shared" si="21"/>
        <v/>
      </c>
      <c r="O497" s="101"/>
    </row>
    <row r="498" spans="2:15" x14ac:dyDescent="0.25">
      <c r="B498" s="9" t="str">
        <f t="shared" si="22"/>
        <v/>
      </c>
      <c r="C498" s="96">
        <f t="shared" si="23"/>
        <v>492</v>
      </c>
      <c r="D498" s="97"/>
      <c r="F498" s="98" t="str">
        <f>IF($E498="","",IFERROR(VLOOKUP($E498,tbFuncionarios[[Matrícula]:[Status]],2,FALSE),""))</f>
        <v/>
      </c>
      <c r="G498" s="102" t="str">
        <f>IF($E498="","",IFERROR(VLOOKUP($E498,tbFuncionarios[[Matrícula]:[Status]],4,FALSE),""))</f>
        <v/>
      </c>
      <c r="H498" s="102" t="str">
        <f>IF($E498="","",IFERROR(VLOOKUP($E498,tbFuncionarios[[Matrícula]:[Status]],5,FALSE),""))</f>
        <v/>
      </c>
      <c r="I498" s="102" t="str">
        <f>IF($E498="","",IFERROR(VLOOKUP($E498,tbFuncionarios[[Matrícula]:[Status]],6,FALSE),""))</f>
        <v/>
      </c>
      <c r="J498" s="98" t="str">
        <f>IF($E498="","",IFERROR(INDEX(tbFuncionarios[],MATCH($E498,tbFuncionarios[Matrícula],0),2),""))</f>
        <v/>
      </c>
      <c r="K498" s="102" t="str">
        <f>IF($E498="","",IFERROR(VLOOKUP($E498,tbFuncionarios[[Matrícula]:[Status]],7,FALSE),""))</f>
        <v/>
      </c>
      <c r="L498" s="99"/>
      <c r="M498" s="99"/>
      <c r="N498" s="100" t="str">
        <f t="shared" si="21"/>
        <v/>
      </c>
      <c r="O498" s="101"/>
    </row>
    <row r="499" spans="2:15" x14ac:dyDescent="0.25">
      <c r="B499" s="9" t="str">
        <f t="shared" si="22"/>
        <v/>
      </c>
      <c r="C499" s="96">
        <f t="shared" si="23"/>
        <v>493</v>
      </c>
      <c r="D499" s="97"/>
      <c r="F499" s="98" t="str">
        <f>IF($E499="","",IFERROR(VLOOKUP($E499,tbFuncionarios[[Matrícula]:[Status]],2,FALSE),""))</f>
        <v/>
      </c>
      <c r="G499" s="102" t="str">
        <f>IF($E499="","",IFERROR(VLOOKUP($E499,tbFuncionarios[[Matrícula]:[Status]],4,FALSE),""))</f>
        <v/>
      </c>
      <c r="H499" s="102" t="str">
        <f>IF($E499="","",IFERROR(VLOOKUP($E499,tbFuncionarios[[Matrícula]:[Status]],5,FALSE),""))</f>
        <v/>
      </c>
      <c r="I499" s="102" t="str">
        <f>IF($E499="","",IFERROR(VLOOKUP($E499,tbFuncionarios[[Matrícula]:[Status]],6,FALSE),""))</f>
        <v/>
      </c>
      <c r="J499" s="98" t="str">
        <f>IF($E499="","",IFERROR(INDEX(tbFuncionarios[],MATCH($E499,tbFuncionarios[Matrícula],0),2),""))</f>
        <v/>
      </c>
      <c r="K499" s="102" t="str">
        <f>IF($E499="","",IFERROR(VLOOKUP($E499,tbFuncionarios[[Matrícula]:[Status]],7,FALSE),""))</f>
        <v/>
      </c>
      <c r="L499" s="99"/>
      <c r="M499" s="99"/>
      <c r="N499" s="100" t="str">
        <f t="shared" si="21"/>
        <v/>
      </c>
      <c r="O499" s="101"/>
    </row>
    <row r="500" spans="2:15" x14ac:dyDescent="0.25">
      <c r="B500" s="9" t="str">
        <f t="shared" si="22"/>
        <v/>
      </c>
      <c r="C500" s="96">
        <f t="shared" si="23"/>
        <v>494</v>
      </c>
      <c r="D500" s="97"/>
      <c r="F500" s="98" t="str">
        <f>IF($E500="","",IFERROR(VLOOKUP($E500,tbFuncionarios[[Matrícula]:[Status]],2,FALSE),""))</f>
        <v/>
      </c>
      <c r="G500" s="102" t="str">
        <f>IF($E500="","",IFERROR(VLOOKUP($E500,tbFuncionarios[[Matrícula]:[Status]],4,FALSE),""))</f>
        <v/>
      </c>
      <c r="H500" s="102" t="str">
        <f>IF($E500="","",IFERROR(VLOOKUP($E500,tbFuncionarios[[Matrícula]:[Status]],5,FALSE),""))</f>
        <v/>
      </c>
      <c r="I500" s="102" t="str">
        <f>IF($E500="","",IFERROR(VLOOKUP($E500,tbFuncionarios[[Matrícula]:[Status]],6,FALSE),""))</f>
        <v/>
      </c>
      <c r="J500" s="98" t="str">
        <f>IF($E500="","",IFERROR(INDEX(tbFuncionarios[],MATCH($E500,tbFuncionarios[Matrícula],0),2),""))</f>
        <v/>
      </c>
      <c r="K500" s="102" t="str">
        <f>IF($E500="","",IFERROR(VLOOKUP($E500,tbFuncionarios[[Matrícula]:[Status]],7,FALSE),""))</f>
        <v/>
      </c>
      <c r="L500" s="99"/>
      <c r="M500" s="99"/>
      <c r="N500" s="100" t="str">
        <f t="shared" si="21"/>
        <v/>
      </c>
      <c r="O500" s="101"/>
    </row>
    <row r="501" spans="2:15" x14ac:dyDescent="0.25">
      <c r="B501" s="9" t="str">
        <f t="shared" si="22"/>
        <v/>
      </c>
      <c r="C501" s="96">
        <f t="shared" si="23"/>
        <v>495</v>
      </c>
      <c r="D501" s="97"/>
      <c r="F501" s="98" t="str">
        <f>IF($E501="","",IFERROR(VLOOKUP($E501,tbFuncionarios[[Matrícula]:[Status]],2,FALSE),""))</f>
        <v/>
      </c>
      <c r="G501" s="102" t="str">
        <f>IF($E501="","",IFERROR(VLOOKUP($E501,tbFuncionarios[[Matrícula]:[Status]],4,FALSE),""))</f>
        <v/>
      </c>
      <c r="H501" s="102" t="str">
        <f>IF($E501="","",IFERROR(VLOOKUP($E501,tbFuncionarios[[Matrícula]:[Status]],5,FALSE),""))</f>
        <v/>
      </c>
      <c r="I501" s="102" t="str">
        <f>IF($E501="","",IFERROR(VLOOKUP($E501,tbFuncionarios[[Matrícula]:[Status]],6,FALSE),""))</f>
        <v/>
      </c>
      <c r="J501" s="98" t="str">
        <f>IF($E501="","",IFERROR(INDEX(tbFuncionarios[],MATCH($E501,tbFuncionarios[Matrícula],0),2),""))</f>
        <v/>
      </c>
      <c r="K501" s="102" t="str">
        <f>IF($E501="","",IFERROR(VLOOKUP($E501,tbFuncionarios[[Matrícula]:[Status]],7,FALSE),""))</f>
        <v/>
      </c>
      <c r="L501" s="99"/>
      <c r="M501" s="99"/>
      <c r="N501" s="100" t="str">
        <f t="shared" si="21"/>
        <v/>
      </c>
      <c r="O501" s="101"/>
    </row>
    <row r="502" spans="2:15" x14ac:dyDescent="0.25">
      <c r="B502" s="9" t="str">
        <f t="shared" si="22"/>
        <v/>
      </c>
      <c r="C502" s="96">
        <f t="shared" si="23"/>
        <v>496</v>
      </c>
      <c r="D502" s="97"/>
      <c r="F502" s="98" t="str">
        <f>IF($E502="","",IFERROR(VLOOKUP($E502,tbFuncionarios[[Matrícula]:[Status]],2,FALSE),""))</f>
        <v/>
      </c>
      <c r="G502" s="102" t="str">
        <f>IF($E502="","",IFERROR(VLOOKUP($E502,tbFuncionarios[[Matrícula]:[Status]],4,FALSE),""))</f>
        <v/>
      </c>
      <c r="H502" s="102" t="str">
        <f>IF($E502="","",IFERROR(VLOOKUP($E502,tbFuncionarios[[Matrícula]:[Status]],5,FALSE),""))</f>
        <v/>
      </c>
      <c r="I502" s="102" t="str">
        <f>IF($E502="","",IFERROR(VLOOKUP($E502,tbFuncionarios[[Matrícula]:[Status]],6,FALSE),""))</f>
        <v/>
      </c>
      <c r="J502" s="98" t="str">
        <f>IF($E502="","",IFERROR(INDEX(tbFuncionarios[],MATCH($E502,tbFuncionarios[Matrícula],0),2),""))</f>
        <v/>
      </c>
      <c r="K502" s="102" t="str">
        <f>IF($E502="","",IFERROR(VLOOKUP($E502,tbFuncionarios[[Matrícula]:[Status]],7,FALSE),""))</f>
        <v/>
      </c>
      <c r="L502" s="99"/>
      <c r="M502" s="99"/>
      <c r="N502" s="100" t="str">
        <f t="shared" si="21"/>
        <v/>
      </c>
      <c r="O502" s="101"/>
    </row>
    <row r="503" spans="2:15" x14ac:dyDescent="0.25">
      <c r="B503" s="9" t="str">
        <f t="shared" si="22"/>
        <v/>
      </c>
      <c r="C503" s="96">
        <f t="shared" si="23"/>
        <v>497</v>
      </c>
      <c r="D503" s="97"/>
      <c r="F503" s="98" t="str">
        <f>IF($E503="","",IFERROR(VLOOKUP($E503,tbFuncionarios[[Matrícula]:[Status]],2,FALSE),""))</f>
        <v/>
      </c>
      <c r="G503" s="102" t="str">
        <f>IF($E503="","",IFERROR(VLOOKUP($E503,tbFuncionarios[[Matrícula]:[Status]],4,FALSE),""))</f>
        <v/>
      </c>
      <c r="H503" s="102" t="str">
        <f>IF($E503="","",IFERROR(VLOOKUP($E503,tbFuncionarios[[Matrícula]:[Status]],5,FALSE),""))</f>
        <v/>
      </c>
      <c r="I503" s="102" t="str">
        <f>IF($E503="","",IFERROR(VLOOKUP($E503,tbFuncionarios[[Matrícula]:[Status]],6,FALSE),""))</f>
        <v/>
      </c>
      <c r="J503" s="98" t="str">
        <f>IF($E503="","",IFERROR(INDEX(tbFuncionarios[],MATCH($E503,tbFuncionarios[Matrícula],0),2),""))</f>
        <v/>
      </c>
      <c r="K503" s="102" t="str">
        <f>IF($E503="","",IFERROR(VLOOKUP($E503,tbFuncionarios[[Matrícula]:[Status]],7,FALSE),""))</f>
        <v/>
      </c>
      <c r="L503" s="99"/>
      <c r="M503" s="99"/>
      <c r="N503" s="100" t="str">
        <f t="shared" si="21"/>
        <v/>
      </c>
      <c r="O503" s="101"/>
    </row>
    <row r="504" spans="2:15" x14ac:dyDescent="0.25">
      <c r="B504" s="9" t="str">
        <f t="shared" si="22"/>
        <v/>
      </c>
      <c r="C504" s="96">
        <f t="shared" si="23"/>
        <v>498</v>
      </c>
      <c r="D504" s="97"/>
      <c r="F504" s="98" t="str">
        <f>IF($E504="","",IFERROR(VLOOKUP($E504,tbFuncionarios[[Matrícula]:[Status]],2,FALSE),""))</f>
        <v/>
      </c>
      <c r="G504" s="102" t="str">
        <f>IF($E504="","",IFERROR(VLOOKUP($E504,tbFuncionarios[[Matrícula]:[Status]],4,FALSE),""))</f>
        <v/>
      </c>
      <c r="H504" s="102" t="str">
        <f>IF($E504="","",IFERROR(VLOOKUP($E504,tbFuncionarios[[Matrícula]:[Status]],5,FALSE),""))</f>
        <v/>
      </c>
      <c r="I504" s="102" t="str">
        <f>IF($E504="","",IFERROR(VLOOKUP($E504,tbFuncionarios[[Matrícula]:[Status]],6,FALSE),""))</f>
        <v/>
      </c>
      <c r="J504" s="98" t="str">
        <f>IF($E504="","",IFERROR(INDEX(tbFuncionarios[],MATCH($E504,tbFuncionarios[Matrícula],0),2),""))</f>
        <v/>
      </c>
      <c r="K504" s="102" t="str">
        <f>IF($E504="","",IFERROR(VLOOKUP($E504,tbFuncionarios[[Matrícula]:[Status]],7,FALSE),""))</f>
        <v/>
      </c>
      <c r="L504" s="99"/>
      <c r="M504" s="99"/>
      <c r="N504" s="100" t="str">
        <f t="shared" si="21"/>
        <v/>
      </c>
      <c r="O504" s="101"/>
    </row>
    <row r="505" spans="2:15" x14ac:dyDescent="0.25">
      <c r="B505" s="9" t="str">
        <f t="shared" si="22"/>
        <v/>
      </c>
      <c r="C505" s="96">
        <f t="shared" si="23"/>
        <v>499</v>
      </c>
      <c r="D505" s="97"/>
      <c r="F505" s="98" t="str">
        <f>IF($E505="","",IFERROR(VLOOKUP($E505,tbFuncionarios[[Matrícula]:[Status]],2,FALSE),""))</f>
        <v/>
      </c>
      <c r="G505" s="102" t="str">
        <f>IF($E505="","",IFERROR(VLOOKUP($E505,tbFuncionarios[[Matrícula]:[Status]],4,FALSE),""))</f>
        <v/>
      </c>
      <c r="H505" s="102" t="str">
        <f>IF($E505="","",IFERROR(VLOOKUP($E505,tbFuncionarios[[Matrícula]:[Status]],5,FALSE),""))</f>
        <v/>
      </c>
      <c r="I505" s="102" t="str">
        <f>IF($E505="","",IFERROR(VLOOKUP($E505,tbFuncionarios[[Matrícula]:[Status]],6,FALSE),""))</f>
        <v/>
      </c>
      <c r="J505" s="98" t="str">
        <f>IF($E505="","",IFERROR(INDEX(tbFuncionarios[],MATCH($E505,tbFuncionarios[Matrícula],0),2),""))</f>
        <v/>
      </c>
      <c r="K505" s="102" t="str">
        <f>IF($E505="","",IFERROR(VLOOKUP($E505,tbFuncionarios[[Matrícula]:[Status]],7,FALSE),""))</f>
        <v/>
      </c>
      <c r="L505" s="99"/>
      <c r="M505" s="99"/>
      <c r="N505" s="100" t="str">
        <f t="shared" si="21"/>
        <v/>
      </c>
      <c r="O505" s="101"/>
    </row>
    <row r="506" spans="2:15" x14ac:dyDescent="0.25">
      <c r="B506" s="9" t="str">
        <f t="shared" si="22"/>
        <v/>
      </c>
      <c r="C506" s="96">
        <f t="shared" si="23"/>
        <v>500</v>
      </c>
      <c r="D506" s="97"/>
      <c r="F506" s="98" t="str">
        <f>IF($E506="","",IFERROR(VLOOKUP($E506,tbFuncionarios[[Matrícula]:[Status]],2,FALSE),""))</f>
        <v/>
      </c>
      <c r="G506" s="102" t="str">
        <f>IF($E506="","",IFERROR(VLOOKUP($E506,tbFuncionarios[[Matrícula]:[Status]],4,FALSE),""))</f>
        <v/>
      </c>
      <c r="H506" s="102" t="str">
        <f>IF($E506="","",IFERROR(VLOOKUP($E506,tbFuncionarios[[Matrícula]:[Status]],5,FALSE),""))</f>
        <v/>
      </c>
      <c r="I506" s="102" t="str">
        <f>IF($E506="","",IFERROR(VLOOKUP($E506,tbFuncionarios[[Matrícula]:[Status]],6,FALSE),""))</f>
        <v/>
      </c>
      <c r="J506" s="98" t="str">
        <f>IF($E506="","",IFERROR(INDEX(tbFuncionarios[],MATCH($E506,tbFuncionarios[Matrícula],0),2),""))</f>
        <v/>
      </c>
      <c r="K506" s="102" t="str">
        <f>IF($E506="","",IFERROR(VLOOKUP($E506,tbFuncionarios[[Matrícula]:[Status]],7,FALSE),""))</f>
        <v/>
      </c>
      <c r="L506" s="99"/>
      <c r="M506" s="99"/>
      <c r="N506" s="100" t="str">
        <f t="shared" si="21"/>
        <v/>
      </c>
      <c r="O506" s="101"/>
    </row>
    <row r="507" spans="2:15" x14ac:dyDescent="0.25">
      <c r="B507" s="9" t="str">
        <f t="shared" si="22"/>
        <v/>
      </c>
      <c r="C507" s="96">
        <f t="shared" si="23"/>
        <v>501</v>
      </c>
      <c r="D507" s="97"/>
      <c r="F507" s="98" t="str">
        <f>IF($E507="","",IFERROR(VLOOKUP($E507,tbFuncionarios[[Matrícula]:[Status]],2,FALSE),""))</f>
        <v/>
      </c>
      <c r="G507" s="102" t="str">
        <f>IF($E507="","",IFERROR(VLOOKUP($E507,tbFuncionarios[[Matrícula]:[Status]],4,FALSE),""))</f>
        <v/>
      </c>
      <c r="H507" s="102" t="str">
        <f>IF($E507="","",IFERROR(VLOOKUP($E507,tbFuncionarios[[Matrícula]:[Status]],5,FALSE),""))</f>
        <v/>
      </c>
      <c r="I507" s="102" t="str">
        <f>IF($E507="","",IFERROR(VLOOKUP($E507,tbFuncionarios[[Matrícula]:[Status]],6,FALSE),""))</f>
        <v/>
      </c>
      <c r="J507" s="98" t="str">
        <f>IF($E507="","",IFERROR(INDEX(tbFuncionarios[],MATCH($E507,tbFuncionarios[Matrícula],0),2),""))</f>
        <v/>
      </c>
      <c r="K507" s="102" t="str">
        <f>IF($E507="","",IFERROR(VLOOKUP($E507,tbFuncionarios[[Matrícula]:[Status]],7,FALSE),""))</f>
        <v/>
      </c>
      <c r="L507" s="99"/>
      <c r="M507" s="99"/>
      <c r="N507" s="100" t="str">
        <f t="shared" si="21"/>
        <v/>
      </c>
      <c r="O507" s="101"/>
    </row>
    <row r="508" spans="2:15" x14ac:dyDescent="0.25">
      <c r="B508" s="9" t="str">
        <f t="shared" si="22"/>
        <v/>
      </c>
      <c r="C508" s="96">
        <f t="shared" si="23"/>
        <v>502</v>
      </c>
      <c r="D508" s="97"/>
      <c r="F508" s="98" t="str">
        <f>IF($E508="","",IFERROR(VLOOKUP($E508,tbFuncionarios[[Matrícula]:[Status]],2,FALSE),""))</f>
        <v/>
      </c>
      <c r="G508" s="102" t="str">
        <f>IF($E508="","",IFERROR(VLOOKUP($E508,tbFuncionarios[[Matrícula]:[Status]],4,FALSE),""))</f>
        <v/>
      </c>
      <c r="H508" s="102" t="str">
        <f>IF($E508="","",IFERROR(VLOOKUP($E508,tbFuncionarios[[Matrícula]:[Status]],5,FALSE),""))</f>
        <v/>
      </c>
      <c r="I508" s="102" t="str">
        <f>IF($E508="","",IFERROR(VLOOKUP($E508,tbFuncionarios[[Matrícula]:[Status]],6,FALSE),""))</f>
        <v/>
      </c>
      <c r="J508" s="98" t="str">
        <f>IF($E508="","",IFERROR(INDEX(tbFuncionarios[],MATCH($E508,tbFuncionarios[Matrícula],0),2),""))</f>
        <v/>
      </c>
      <c r="K508" s="102" t="str">
        <f>IF($E508="","",IFERROR(VLOOKUP($E508,tbFuncionarios[[Matrícula]:[Status]],7,FALSE),""))</f>
        <v/>
      </c>
      <c r="L508" s="99"/>
      <c r="M508" s="99"/>
      <c r="N508" s="100" t="str">
        <f t="shared" si="21"/>
        <v/>
      </c>
      <c r="O508" s="101"/>
    </row>
    <row r="509" spans="2:15" x14ac:dyDescent="0.25">
      <c r="B509" s="9" t="str">
        <f t="shared" si="22"/>
        <v/>
      </c>
      <c r="C509" s="96">
        <f t="shared" si="23"/>
        <v>503</v>
      </c>
      <c r="D509" s="97"/>
      <c r="F509" s="98" t="str">
        <f>IF($E509="","",IFERROR(VLOOKUP($E509,tbFuncionarios[[Matrícula]:[Status]],2,FALSE),""))</f>
        <v/>
      </c>
      <c r="G509" s="102" t="str">
        <f>IF($E509="","",IFERROR(VLOOKUP($E509,tbFuncionarios[[Matrícula]:[Status]],4,FALSE),""))</f>
        <v/>
      </c>
      <c r="H509" s="102" t="str">
        <f>IF($E509="","",IFERROR(VLOOKUP($E509,tbFuncionarios[[Matrícula]:[Status]],5,FALSE),""))</f>
        <v/>
      </c>
      <c r="I509" s="102" t="str">
        <f>IF($E509="","",IFERROR(VLOOKUP($E509,tbFuncionarios[[Matrícula]:[Status]],6,FALSE),""))</f>
        <v/>
      </c>
      <c r="J509" s="98" t="str">
        <f>IF($E509="","",IFERROR(INDEX(tbFuncionarios[],MATCH($E509,tbFuncionarios[Matrícula],0),2),""))</f>
        <v/>
      </c>
      <c r="K509" s="102" t="str">
        <f>IF($E509="","",IFERROR(VLOOKUP($E509,tbFuncionarios[[Matrícula]:[Status]],7,FALSE),""))</f>
        <v/>
      </c>
      <c r="L509" s="99"/>
      <c r="M509" s="99"/>
      <c r="N509" s="100" t="str">
        <f t="shared" si="21"/>
        <v/>
      </c>
      <c r="O509" s="101"/>
    </row>
    <row r="510" spans="2:15" x14ac:dyDescent="0.25">
      <c r="B510" s="9" t="str">
        <f t="shared" si="22"/>
        <v/>
      </c>
      <c r="C510" s="96">
        <f t="shared" si="23"/>
        <v>504</v>
      </c>
      <c r="D510" s="97"/>
      <c r="F510" s="98" t="str">
        <f>IF($E510="","",IFERROR(VLOOKUP($E510,tbFuncionarios[[Matrícula]:[Status]],2,FALSE),""))</f>
        <v/>
      </c>
      <c r="G510" s="102" t="str">
        <f>IF($E510="","",IFERROR(VLOOKUP($E510,tbFuncionarios[[Matrícula]:[Status]],4,FALSE),""))</f>
        <v/>
      </c>
      <c r="H510" s="102" t="str">
        <f>IF($E510="","",IFERROR(VLOOKUP($E510,tbFuncionarios[[Matrícula]:[Status]],5,FALSE),""))</f>
        <v/>
      </c>
      <c r="I510" s="102" t="str">
        <f>IF($E510="","",IFERROR(VLOOKUP($E510,tbFuncionarios[[Matrícula]:[Status]],6,FALSE),""))</f>
        <v/>
      </c>
      <c r="J510" s="98" t="str">
        <f>IF($E510="","",IFERROR(INDEX(tbFuncionarios[],MATCH($E510,tbFuncionarios[Matrícula],0),2),""))</f>
        <v/>
      </c>
      <c r="K510" s="102" t="str">
        <f>IF($E510="","",IFERROR(VLOOKUP($E510,tbFuncionarios[[Matrícula]:[Status]],7,FALSE),""))</f>
        <v/>
      </c>
      <c r="L510" s="99"/>
      <c r="M510" s="99"/>
      <c r="N510" s="100" t="str">
        <f t="shared" si="21"/>
        <v/>
      </c>
      <c r="O510" s="101"/>
    </row>
    <row r="511" spans="2:15" x14ac:dyDescent="0.25">
      <c r="B511" s="9" t="str">
        <f t="shared" si="22"/>
        <v/>
      </c>
      <c r="C511" s="96">
        <f t="shared" si="23"/>
        <v>505</v>
      </c>
      <c r="D511" s="97"/>
      <c r="F511" s="98" t="str">
        <f>IF($E511="","",IFERROR(VLOOKUP($E511,tbFuncionarios[[Matrícula]:[Status]],2,FALSE),""))</f>
        <v/>
      </c>
      <c r="G511" s="102" t="str">
        <f>IF($E511="","",IFERROR(VLOOKUP($E511,tbFuncionarios[[Matrícula]:[Status]],4,FALSE),""))</f>
        <v/>
      </c>
      <c r="H511" s="102" t="str">
        <f>IF($E511="","",IFERROR(VLOOKUP($E511,tbFuncionarios[[Matrícula]:[Status]],5,FALSE),""))</f>
        <v/>
      </c>
      <c r="I511" s="102" t="str">
        <f>IF($E511="","",IFERROR(VLOOKUP($E511,tbFuncionarios[[Matrícula]:[Status]],6,FALSE),""))</f>
        <v/>
      </c>
      <c r="J511" s="98" t="str">
        <f>IF($E511="","",IFERROR(INDEX(tbFuncionarios[],MATCH($E511,tbFuncionarios[Matrícula],0),2),""))</f>
        <v/>
      </c>
      <c r="K511" s="102" t="str">
        <f>IF($E511="","",IFERROR(VLOOKUP($E511,tbFuncionarios[[Matrícula]:[Status]],7,FALSE),""))</f>
        <v/>
      </c>
      <c r="L511" s="99"/>
      <c r="M511" s="99"/>
      <c r="N511" s="100" t="str">
        <f t="shared" si="21"/>
        <v/>
      </c>
      <c r="O511" s="101"/>
    </row>
    <row r="512" spans="2:15" x14ac:dyDescent="0.25">
      <c r="B512" s="9" t="str">
        <f t="shared" si="22"/>
        <v/>
      </c>
      <c r="C512" s="96">
        <f t="shared" si="23"/>
        <v>506</v>
      </c>
      <c r="D512" s="97"/>
      <c r="F512" s="98" t="str">
        <f>IF($E512="","",IFERROR(VLOOKUP($E512,tbFuncionarios[[Matrícula]:[Status]],2,FALSE),""))</f>
        <v/>
      </c>
      <c r="G512" s="102" t="str">
        <f>IF($E512="","",IFERROR(VLOOKUP($E512,tbFuncionarios[[Matrícula]:[Status]],4,FALSE),""))</f>
        <v/>
      </c>
      <c r="H512" s="102" t="str">
        <f>IF($E512="","",IFERROR(VLOOKUP($E512,tbFuncionarios[[Matrícula]:[Status]],5,FALSE),""))</f>
        <v/>
      </c>
      <c r="I512" s="102" t="str">
        <f>IF($E512="","",IFERROR(VLOOKUP($E512,tbFuncionarios[[Matrícula]:[Status]],6,FALSE),""))</f>
        <v/>
      </c>
      <c r="J512" s="98" t="str">
        <f>IF($E512="","",IFERROR(INDEX(tbFuncionarios[],MATCH($E512,tbFuncionarios[Matrícula],0),2),""))</f>
        <v/>
      </c>
      <c r="K512" s="102" t="str">
        <f>IF($E512="","",IFERROR(VLOOKUP($E512,tbFuncionarios[[Matrícula]:[Status]],7,FALSE),""))</f>
        <v/>
      </c>
      <c r="L512" s="99"/>
      <c r="M512" s="99"/>
      <c r="N512" s="100" t="str">
        <f t="shared" si="21"/>
        <v/>
      </c>
      <c r="O512" s="101"/>
    </row>
    <row r="513" spans="2:15" x14ac:dyDescent="0.25">
      <c r="B513" s="9" t="str">
        <f t="shared" si="22"/>
        <v/>
      </c>
      <c r="C513" s="96">
        <f t="shared" si="23"/>
        <v>507</v>
      </c>
      <c r="D513" s="97"/>
      <c r="F513" s="98" t="str">
        <f>IF($E513="","",IFERROR(VLOOKUP($E513,tbFuncionarios[[Matrícula]:[Status]],2,FALSE),""))</f>
        <v/>
      </c>
      <c r="G513" s="102" t="str">
        <f>IF($E513="","",IFERROR(VLOOKUP($E513,tbFuncionarios[[Matrícula]:[Status]],4,FALSE),""))</f>
        <v/>
      </c>
      <c r="H513" s="102" t="str">
        <f>IF($E513="","",IFERROR(VLOOKUP($E513,tbFuncionarios[[Matrícula]:[Status]],5,FALSE),""))</f>
        <v/>
      </c>
      <c r="I513" s="102" t="str">
        <f>IF($E513="","",IFERROR(VLOOKUP($E513,tbFuncionarios[[Matrícula]:[Status]],6,FALSE),""))</f>
        <v/>
      </c>
      <c r="J513" s="98" t="str">
        <f>IF($E513="","",IFERROR(INDEX(tbFuncionarios[],MATCH($E513,tbFuncionarios[Matrícula],0),2),""))</f>
        <v/>
      </c>
      <c r="K513" s="102" t="str">
        <f>IF($E513="","",IFERROR(VLOOKUP($E513,tbFuncionarios[[Matrícula]:[Status]],7,FALSE),""))</f>
        <v/>
      </c>
      <c r="L513" s="99"/>
      <c r="M513" s="99"/>
      <c r="N513" s="100" t="str">
        <f t="shared" si="21"/>
        <v/>
      </c>
      <c r="O513" s="101"/>
    </row>
    <row r="514" spans="2:15" x14ac:dyDescent="0.25">
      <c r="B514" s="9" t="str">
        <f t="shared" si="22"/>
        <v/>
      </c>
      <c r="C514" s="96">
        <f t="shared" si="23"/>
        <v>508</v>
      </c>
      <c r="D514" s="97"/>
      <c r="F514" s="98" t="str">
        <f>IF($E514="","",IFERROR(VLOOKUP($E514,tbFuncionarios[[Matrícula]:[Status]],2,FALSE),""))</f>
        <v/>
      </c>
      <c r="G514" s="102" t="str">
        <f>IF($E514="","",IFERROR(VLOOKUP($E514,tbFuncionarios[[Matrícula]:[Status]],4,FALSE),""))</f>
        <v/>
      </c>
      <c r="H514" s="102" t="str">
        <f>IF($E514="","",IFERROR(VLOOKUP($E514,tbFuncionarios[[Matrícula]:[Status]],5,FALSE),""))</f>
        <v/>
      </c>
      <c r="I514" s="102" t="str">
        <f>IF($E514="","",IFERROR(VLOOKUP($E514,tbFuncionarios[[Matrícula]:[Status]],6,FALSE),""))</f>
        <v/>
      </c>
      <c r="J514" s="98" t="str">
        <f>IF($E514="","",IFERROR(INDEX(tbFuncionarios[],MATCH($E514,tbFuncionarios[Matrícula],0),2),""))</f>
        <v/>
      </c>
      <c r="K514" s="102" t="str">
        <f>IF($E514="","",IFERROR(VLOOKUP($E514,tbFuncionarios[[Matrícula]:[Status]],7,FALSE),""))</f>
        <v/>
      </c>
      <c r="L514" s="99"/>
      <c r="M514" s="99"/>
      <c r="N514" s="100" t="str">
        <f t="shared" si="21"/>
        <v/>
      </c>
      <c r="O514" s="101"/>
    </row>
    <row r="515" spans="2:15" x14ac:dyDescent="0.25">
      <c r="B515" s="9" t="str">
        <f t="shared" si="22"/>
        <v/>
      </c>
      <c r="C515" s="96">
        <f t="shared" si="23"/>
        <v>509</v>
      </c>
      <c r="D515" s="97"/>
      <c r="F515" s="98" t="str">
        <f>IF($E515="","",IFERROR(VLOOKUP($E515,tbFuncionarios[[Matrícula]:[Status]],2,FALSE),""))</f>
        <v/>
      </c>
      <c r="G515" s="102" t="str">
        <f>IF($E515="","",IFERROR(VLOOKUP($E515,tbFuncionarios[[Matrícula]:[Status]],4,FALSE),""))</f>
        <v/>
      </c>
      <c r="H515" s="102" t="str">
        <f>IF($E515="","",IFERROR(VLOOKUP($E515,tbFuncionarios[[Matrícula]:[Status]],5,FALSE),""))</f>
        <v/>
      </c>
      <c r="I515" s="102" t="str">
        <f>IF($E515="","",IFERROR(VLOOKUP($E515,tbFuncionarios[[Matrícula]:[Status]],6,FALSE),""))</f>
        <v/>
      </c>
      <c r="J515" s="98" t="str">
        <f>IF($E515="","",IFERROR(INDEX(tbFuncionarios[],MATCH($E515,tbFuncionarios[Matrícula],0),2),""))</f>
        <v/>
      </c>
      <c r="K515" s="102" t="str">
        <f>IF($E515="","",IFERROR(VLOOKUP($E515,tbFuncionarios[[Matrícula]:[Status]],7,FALSE),""))</f>
        <v/>
      </c>
      <c r="L515" s="99"/>
      <c r="M515" s="99"/>
      <c r="N515" s="100" t="str">
        <f t="shared" si="21"/>
        <v/>
      </c>
      <c r="O515" s="101"/>
    </row>
    <row r="516" spans="2:15" x14ac:dyDescent="0.25">
      <c r="B516" s="9" t="str">
        <f t="shared" si="22"/>
        <v/>
      </c>
      <c r="C516" s="96">
        <f t="shared" si="23"/>
        <v>510</v>
      </c>
      <c r="D516" s="97"/>
      <c r="F516" s="98" t="str">
        <f>IF($E516="","",IFERROR(VLOOKUP($E516,tbFuncionarios[[Matrícula]:[Status]],2,FALSE),""))</f>
        <v/>
      </c>
      <c r="G516" s="102" t="str">
        <f>IF($E516="","",IFERROR(VLOOKUP($E516,tbFuncionarios[[Matrícula]:[Status]],4,FALSE),""))</f>
        <v/>
      </c>
      <c r="H516" s="102" t="str">
        <f>IF($E516="","",IFERROR(VLOOKUP($E516,tbFuncionarios[[Matrícula]:[Status]],5,FALSE),""))</f>
        <v/>
      </c>
      <c r="I516" s="102" t="str">
        <f>IF($E516="","",IFERROR(VLOOKUP($E516,tbFuncionarios[[Matrícula]:[Status]],6,FALSE),""))</f>
        <v/>
      </c>
      <c r="J516" s="98" t="str">
        <f>IF($E516="","",IFERROR(INDEX(tbFuncionarios[],MATCH($E516,tbFuncionarios[Matrícula],0),2),""))</f>
        <v/>
      </c>
      <c r="K516" s="102" t="str">
        <f>IF($E516="","",IFERROR(VLOOKUP($E516,tbFuncionarios[[Matrícula]:[Status]],7,FALSE),""))</f>
        <v/>
      </c>
      <c r="L516" s="99"/>
      <c r="M516" s="99"/>
      <c r="N516" s="100" t="str">
        <f t="shared" si="21"/>
        <v/>
      </c>
      <c r="O516" s="101"/>
    </row>
    <row r="517" spans="2:15" x14ac:dyDescent="0.25">
      <c r="B517" s="9" t="str">
        <f t="shared" si="22"/>
        <v/>
      </c>
      <c r="C517" s="96">
        <f t="shared" si="23"/>
        <v>511</v>
      </c>
      <c r="D517" s="97"/>
      <c r="F517" s="98" t="str">
        <f>IF($E517="","",IFERROR(VLOOKUP($E517,tbFuncionarios[[Matrícula]:[Status]],2,FALSE),""))</f>
        <v/>
      </c>
      <c r="G517" s="102" t="str">
        <f>IF($E517="","",IFERROR(VLOOKUP($E517,tbFuncionarios[[Matrícula]:[Status]],4,FALSE),""))</f>
        <v/>
      </c>
      <c r="H517" s="102" t="str">
        <f>IF($E517="","",IFERROR(VLOOKUP($E517,tbFuncionarios[[Matrícula]:[Status]],5,FALSE),""))</f>
        <v/>
      </c>
      <c r="I517" s="102" t="str">
        <f>IF($E517="","",IFERROR(VLOOKUP($E517,tbFuncionarios[[Matrícula]:[Status]],6,FALSE),""))</f>
        <v/>
      </c>
      <c r="J517" s="98" t="str">
        <f>IF($E517="","",IFERROR(INDEX(tbFuncionarios[],MATCH($E517,tbFuncionarios[Matrícula],0),2),""))</f>
        <v/>
      </c>
      <c r="K517" s="102" t="str">
        <f>IF($E517="","",IFERROR(VLOOKUP($E517,tbFuncionarios[[Matrícula]:[Status]],7,FALSE),""))</f>
        <v/>
      </c>
      <c r="L517" s="99"/>
      <c r="M517" s="99"/>
      <c r="N517" s="100" t="str">
        <f t="shared" si="21"/>
        <v/>
      </c>
      <c r="O517" s="101"/>
    </row>
    <row r="518" spans="2:15" x14ac:dyDescent="0.25">
      <c r="B518" s="9" t="str">
        <f t="shared" si="22"/>
        <v/>
      </c>
      <c r="C518" s="96">
        <f t="shared" si="23"/>
        <v>512</v>
      </c>
      <c r="D518" s="97"/>
      <c r="F518" s="98" t="str">
        <f>IF($E518="","",IFERROR(VLOOKUP($E518,tbFuncionarios[[Matrícula]:[Status]],2,FALSE),""))</f>
        <v/>
      </c>
      <c r="G518" s="102" t="str">
        <f>IF($E518="","",IFERROR(VLOOKUP($E518,tbFuncionarios[[Matrícula]:[Status]],4,FALSE),""))</f>
        <v/>
      </c>
      <c r="H518" s="102" t="str">
        <f>IF($E518="","",IFERROR(VLOOKUP($E518,tbFuncionarios[[Matrícula]:[Status]],5,FALSE),""))</f>
        <v/>
      </c>
      <c r="I518" s="102" t="str">
        <f>IF($E518="","",IFERROR(VLOOKUP($E518,tbFuncionarios[[Matrícula]:[Status]],6,FALSE),""))</f>
        <v/>
      </c>
      <c r="J518" s="98" t="str">
        <f>IF($E518="","",IFERROR(INDEX(tbFuncionarios[],MATCH($E518,tbFuncionarios[Matrícula],0),2),""))</f>
        <v/>
      </c>
      <c r="K518" s="102" t="str">
        <f>IF($E518="","",IFERROR(VLOOKUP($E518,tbFuncionarios[[Matrícula]:[Status]],7,FALSE),""))</f>
        <v/>
      </c>
      <c r="L518" s="99"/>
      <c r="M518" s="99"/>
      <c r="N518" s="100" t="str">
        <f t="shared" si="21"/>
        <v/>
      </c>
      <c r="O518" s="101"/>
    </row>
    <row r="519" spans="2:15" x14ac:dyDescent="0.25">
      <c r="B519" s="9" t="str">
        <f t="shared" si="22"/>
        <v/>
      </c>
      <c r="C519" s="96">
        <f t="shared" si="23"/>
        <v>513</v>
      </c>
      <c r="D519" s="97"/>
      <c r="F519" s="98" t="str">
        <f>IF($E519="","",IFERROR(VLOOKUP($E519,tbFuncionarios[[Matrícula]:[Status]],2,FALSE),""))</f>
        <v/>
      </c>
      <c r="G519" s="102" t="str">
        <f>IF($E519="","",IFERROR(VLOOKUP($E519,tbFuncionarios[[Matrícula]:[Status]],4,FALSE),""))</f>
        <v/>
      </c>
      <c r="H519" s="102" t="str">
        <f>IF($E519="","",IFERROR(VLOOKUP($E519,tbFuncionarios[[Matrícula]:[Status]],5,FALSE),""))</f>
        <v/>
      </c>
      <c r="I519" s="102" t="str">
        <f>IF($E519="","",IFERROR(VLOOKUP($E519,tbFuncionarios[[Matrícula]:[Status]],6,FALSE),""))</f>
        <v/>
      </c>
      <c r="J519" s="98" t="str">
        <f>IF($E519="","",IFERROR(INDEX(tbFuncionarios[],MATCH($E519,tbFuncionarios[Matrícula],0),2),""))</f>
        <v/>
      </c>
      <c r="K519" s="102" t="str">
        <f>IF($E519="","",IFERROR(VLOOKUP($E519,tbFuncionarios[[Matrícula]:[Status]],7,FALSE),""))</f>
        <v/>
      </c>
      <c r="L519" s="99"/>
      <c r="M519" s="99"/>
      <c r="N519" s="100" t="str">
        <f t="shared" ref="N519:N582" si="24">IFERROR(IF(E519="","",IF(AND(L519&lt;&gt;"",M519&lt;&gt;""),IF((RIGHT(I519,5)-LEFT(I519,5))&gt;=(M519-L519),(RIGHT(I519,5)-LEFT(I519,5))-(M519-L519),0),IF(AND(L519&lt;&gt;"",M519=""),L519-LEFT(I519,5),IF(AND(L519="",M519=""),IF(RIGHT(I519,5)&gt;LEFT(I519,5),RIGHT(I519,5)-LEFT(I519,5),LEFT(I519,5)-RIGHT(I519,5)),"")))),"")</f>
        <v/>
      </c>
      <c r="O519" s="101"/>
    </row>
    <row r="520" spans="2:15" x14ac:dyDescent="0.25">
      <c r="B520" s="9" t="str">
        <f t="shared" si="22"/>
        <v/>
      </c>
      <c r="C520" s="96">
        <f t="shared" si="23"/>
        <v>514</v>
      </c>
      <c r="D520" s="97"/>
      <c r="F520" s="98" t="str">
        <f>IF($E520="","",IFERROR(VLOOKUP($E520,tbFuncionarios[[Matrícula]:[Status]],2,FALSE),""))</f>
        <v/>
      </c>
      <c r="G520" s="102" t="str">
        <f>IF($E520="","",IFERROR(VLOOKUP($E520,tbFuncionarios[[Matrícula]:[Status]],4,FALSE),""))</f>
        <v/>
      </c>
      <c r="H520" s="102" t="str">
        <f>IF($E520="","",IFERROR(VLOOKUP($E520,tbFuncionarios[[Matrícula]:[Status]],5,FALSE),""))</f>
        <v/>
      </c>
      <c r="I520" s="102" t="str">
        <f>IF($E520="","",IFERROR(VLOOKUP($E520,tbFuncionarios[[Matrícula]:[Status]],6,FALSE),""))</f>
        <v/>
      </c>
      <c r="J520" s="98" t="str">
        <f>IF($E520="","",IFERROR(INDEX(tbFuncionarios[],MATCH($E520,tbFuncionarios[Matrícula],0),2),""))</f>
        <v/>
      </c>
      <c r="K520" s="102" t="str">
        <f>IF($E520="","",IFERROR(VLOOKUP($E520,tbFuncionarios[[Matrícula]:[Status]],7,FALSE),""))</f>
        <v/>
      </c>
      <c r="L520" s="99"/>
      <c r="M520" s="99"/>
      <c r="N520" s="100" t="str">
        <f t="shared" si="24"/>
        <v/>
      </c>
      <c r="O520" s="101"/>
    </row>
    <row r="521" spans="2:15" x14ac:dyDescent="0.25">
      <c r="B521" s="9" t="str">
        <f t="shared" si="22"/>
        <v/>
      </c>
      <c r="C521" s="96">
        <f t="shared" si="23"/>
        <v>515</v>
      </c>
      <c r="D521" s="97"/>
      <c r="F521" s="98" t="str">
        <f>IF($E521="","",IFERROR(VLOOKUP($E521,tbFuncionarios[[Matrícula]:[Status]],2,FALSE),""))</f>
        <v/>
      </c>
      <c r="G521" s="102" t="str">
        <f>IF($E521="","",IFERROR(VLOOKUP($E521,tbFuncionarios[[Matrícula]:[Status]],4,FALSE),""))</f>
        <v/>
      </c>
      <c r="H521" s="102" t="str">
        <f>IF($E521="","",IFERROR(VLOOKUP($E521,tbFuncionarios[[Matrícula]:[Status]],5,FALSE),""))</f>
        <v/>
      </c>
      <c r="I521" s="102" t="str">
        <f>IF($E521="","",IFERROR(VLOOKUP($E521,tbFuncionarios[[Matrícula]:[Status]],6,FALSE),""))</f>
        <v/>
      </c>
      <c r="J521" s="98" t="str">
        <f>IF($E521="","",IFERROR(INDEX(tbFuncionarios[],MATCH($E521,tbFuncionarios[Matrícula],0),2),""))</f>
        <v/>
      </c>
      <c r="K521" s="102" t="str">
        <f>IF($E521="","",IFERROR(VLOOKUP($E521,tbFuncionarios[[Matrícula]:[Status]],7,FALSE),""))</f>
        <v/>
      </c>
      <c r="L521" s="99"/>
      <c r="M521" s="99"/>
      <c r="N521" s="100" t="str">
        <f t="shared" si="24"/>
        <v/>
      </c>
      <c r="O521" s="101"/>
    </row>
    <row r="522" spans="2:15" x14ac:dyDescent="0.25">
      <c r="B522" s="9" t="str">
        <f t="shared" ref="B522:B585" si="25">IF(AND(D522&lt;&gt;"",E522&lt;&gt;""),TEXT(D522,"DD/MM/AAAA")&amp;F522&amp;I522,"")</f>
        <v/>
      </c>
      <c r="C522" s="96">
        <f t="shared" ref="C522:C585" si="26">IFERROR(C521+1,1)</f>
        <v>516</v>
      </c>
      <c r="D522" s="97"/>
      <c r="F522" s="98" t="str">
        <f>IF($E522="","",IFERROR(VLOOKUP($E522,tbFuncionarios[[Matrícula]:[Status]],2,FALSE),""))</f>
        <v/>
      </c>
      <c r="G522" s="102" t="str">
        <f>IF($E522="","",IFERROR(VLOOKUP($E522,tbFuncionarios[[Matrícula]:[Status]],4,FALSE),""))</f>
        <v/>
      </c>
      <c r="H522" s="102" t="str">
        <f>IF($E522="","",IFERROR(VLOOKUP($E522,tbFuncionarios[[Matrícula]:[Status]],5,FALSE),""))</f>
        <v/>
      </c>
      <c r="I522" s="102" t="str">
        <f>IF($E522="","",IFERROR(VLOOKUP($E522,tbFuncionarios[[Matrícula]:[Status]],6,FALSE),""))</f>
        <v/>
      </c>
      <c r="J522" s="98" t="str">
        <f>IF($E522="","",IFERROR(INDEX(tbFuncionarios[],MATCH($E522,tbFuncionarios[Matrícula],0),2),""))</f>
        <v/>
      </c>
      <c r="K522" s="102" t="str">
        <f>IF($E522="","",IFERROR(VLOOKUP($E522,tbFuncionarios[[Matrícula]:[Status]],7,FALSE),""))</f>
        <v/>
      </c>
      <c r="L522" s="99"/>
      <c r="M522" s="99"/>
      <c r="N522" s="100" t="str">
        <f t="shared" si="24"/>
        <v/>
      </c>
      <c r="O522" s="101"/>
    </row>
    <row r="523" spans="2:15" x14ac:dyDescent="0.25">
      <c r="B523" s="9" t="str">
        <f t="shared" si="25"/>
        <v/>
      </c>
      <c r="C523" s="96">
        <f t="shared" si="26"/>
        <v>517</v>
      </c>
      <c r="D523" s="97"/>
      <c r="F523" s="98" t="str">
        <f>IF($E523="","",IFERROR(VLOOKUP($E523,tbFuncionarios[[Matrícula]:[Status]],2,FALSE),""))</f>
        <v/>
      </c>
      <c r="G523" s="102" t="str">
        <f>IF($E523="","",IFERROR(VLOOKUP($E523,tbFuncionarios[[Matrícula]:[Status]],4,FALSE),""))</f>
        <v/>
      </c>
      <c r="H523" s="102" t="str">
        <f>IF($E523="","",IFERROR(VLOOKUP($E523,tbFuncionarios[[Matrícula]:[Status]],5,FALSE),""))</f>
        <v/>
      </c>
      <c r="I523" s="102" t="str">
        <f>IF($E523="","",IFERROR(VLOOKUP($E523,tbFuncionarios[[Matrícula]:[Status]],6,FALSE),""))</f>
        <v/>
      </c>
      <c r="J523" s="98" t="str">
        <f>IF($E523="","",IFERROR(INDEX(tbFuncionarios[],MATCH($E523,tbFuncionarios[Matrícula],0),2),""))</f>
        <v/>
      </c>
      <c r="K523" s="102" t="str">
        <f>IF($E523="","",IFERROR(VLOOKUP($E523,tbFuncionarios[[Matrícula]:[Status]],7,FALSE),""))</f>
        <v/>
      </c>
      <c r="L523" s="99"/>
      <c r="M523" s="99"/>
      <c r="N523" s="100" t="str">
        <f t="shared" si="24"/>
        <v/>
      </c>
      <c r="O523" s="101"/>
    </row>
    <row r="524" spans="2:15" x14ac:dyDescent="0.25">
      <c r="B524" s="9" t="str">
        <f t="shared" si="25"/>
        <v/>
      </c>
      <c r="C524" s="96">
        <f t="shared" si="26"/>
        <v>518</v>
      </c>
      <c r="D524" s="97"/>
      <c r="F524" s="98" t="str">
        <f>IF($E524="","",IFERROR(VLOOKUP($E524,tbFuncionarios[[Matrícula]:[Status]],2,FALSE),""))</f>
        <v/>
      </c>
      <c r="G524" s="102" t="str">
        <f>IF($E524="","",IFERROR(VLOOKUP($E524,tbFuncionarios[[Matrícula]:[Status]],4,FALSE),""))</f>
        <v/>
      </c>
      <c r="H524" s="102" t="str">
        <f>IF($E524="","",IFERROR(VLOOKUP($E524,tbFuncionarios[[Matrícula]:[Status]],5,FALSE),""))</f>
        <v/>
      </c>
      <c r="I524" s="102" t="str">
        <f>IF($E524="","",IFERROR(VLOOKUP($E524,tbFuncionarios[[Matrícula]:[Status]],6,FALSE),""))</f>
        <v/>
      </c>
      <c r="J524" s="98" t="str">
        <f>IF($E524="","",IFERROR(INDEX(tbFuncionarios[],MATCH($E524,tbFuncionarios[Matrícula],0),2),""))</f>
        <v/>
      </c>
      <c r="K524" s="102" t="str">
        <f>IF($E524="","",IFERROR(VLOOKUP($E524,tbFuncionarios[[Matrícula]:[Status]],7,FALSE),""))</f>
        <v/>
      </c>
      <c r="L524" s="99"/>
      <c r="M524" s="99"/>
      <c r="N524" s="100" t="str">
        <f t="shared" si="24"/>
        <v/>
      </c>
      <c r="O524" s="101"/>
    </row>
    <row r="525" spans="2:15" x14ac:dyDescent="0.25">
      <c r="B525" s="9" t="str">
        <f t="shared" si="25"/>
        <v/>
      </c>
      <c r="C525" s="96">
        <f t="shared" si="26"/>
        <v>519</v>
      </c>
      <c r="D525" s="97"/>
      <c r="F525" s="98" t="str">
        <f>IF($E525="","",IFERROR(VLOOKUP($E525,tbFuncionarios[[Matrícula]:[Status]],2,FALSE),""))</f>
        <v/>
      </c>
      <c r="G525" s="102" t="str">
        <f>IF($E525="","",IFERROR(VLOOKUP($E525,tbFuncionarios[[Matrícula]:[Status]],4,FALSE),""))</f>
        <v/>
      </c>
      <c r="H525" s="102" t="str">
        <f>IF($E525="","",IFERROR(VLOOKUP($E525,tbFuncionarios[[Matrícula]:[Status]],5,FALSE),""))</f>
        <v/>
      </c>
      <c r="I525" s="102" t="str">
        <f>IF($E525="","",IFERROR(VLOOKUP($E525,tbFuncionarios[[Matrícula]:[Status]],6,FALSE),""))</f>
        <v/>
      </c>
      <c r="J525" s="98" t="str">
        <f>IF($E525="","",IFERROR(INDEX(tbFuncionarios[],MATCH($E525,tbFuncionarios[Matrícula],0),2),""))</f>
        <v/>
      </c>
      <c r="K525" s="102" t="str">
        <f>IF($E525="","",IFERROR(VLOOKUP($E525,tbFuncionarios[[Matrícula]:[Status]],7,FALSE),""))</f>
        <v/>
      </c>
      <c r="L525" s="99"/>
      <c r="M525" s="99"/>
      <c r="N525" s="100" t="str">
        <f t="shared" si="24"/>
        <v/>
      </c>
      <c r="O525" s="101"/>
    </row>
    <row r="526" spans="2:15" x14ac:dyDescent="0.25">
      <c r="B526" s="9" t="str">
        <f t="shared" si="25"/>
        <v/>
      </c>
      <c r="C526" s="96">
        <f t="shared" si="26"/>
        <v>520</v>
      </c>
      <c r="D526" s="97"/>
      <c r="F526" s="98" t="str">
        <f>IF($E526="","",IFERROR(VLOOKUP($E526,tbFuncionarios[[Matrícula]:[Status]],2,FALSE),""))</f>
        <v/>
      </c>
      <c r="G526" s="102" t="str">
        <f>IF($E526="","",IFERROR(VLOOKUP($E526,tbFuncionarios[[Matrícula]:[Status]],4,FALSE),""))</f>
        <v/>
      </c>
      <c r="H526" s="102" t="str">
        <f>IF($E526="","",IFERROR(VLOOKUP($E526,tbFuncionarios[[Matrícula]:[Status]],5,FALSE),""))</f>
        <v/>
      </c>
      <c r="I526" s="102" t="str">
        <f>IF($E526="","",IFERROR(VLOOKUP($E526,tbFuncionarios[[Matrícula]:[Status]],6,FALSE),""))</f>
        <v/>
      </c>
      <c r="J526" s="98" t="str">
        <f>IF($E526="","",IFERROR(INDEX(tbFuncionarios[],MATCH($E526,tbFuncionarios[Matrícula],0),2),""))</f>
        <v/>
      </c>
      <c r="K526" s="102" t="str">
        <f>IF($E526="","",IFERROR(VLOOKUP($E526,tbFuncionarios[[Matrícula]:[Status]],7,FALSE),""))</f>
        <v/>
      </c>
      <c r="L526" s="99"/>
      <c r="M526" s="99"/>
      <c r="N526" s="100" t="str">
        <f t="shared" si="24"/>
        <v/>
      </c>
      <c r="O526" s="101"/>
    </row>
    <row r="527" spans="2:15" x14ac:dyDescent="0.25">
      <c r="B527" s="9" t="str">
        <f t="shared" si="25"/>
        <v/>
      </c>
      <c r="C527" s="96">
        <f t="shared" si="26"/>
        <v>521</v>
      </c>
      <c r="D527" s="97"/>
      <c r="F527" s="98" t="str">
        <f>IF($E527="","",IFERROR(VLOOKUP($E527,tbFuncionarios[[Matrícula]:[Status]],2,FALSE),""))</f>
        <v/>
      </c>
      <c r="G527" s="102" t="str">
        <f>IF($E527="","",IFERROR(VLOOKUP($E527,tbFuncionarios[[Matrícula]:[Status]],4,FALSE),""))</f>
        <v/>
      </c>
      <c r="H527" s="102" t="str">
        <f>IF($E527="","",IFERROR(VLOOKUP($E527,tbFuncionarios[[Matrícula]:[Status]],5,FALSE),""))</f>
        <v/>
      </c>
      <c r="I527" s="102" t="str">
        <f>IF($E527="","",IFERROR(VLOOKUP($E527,tbFuncionarios[[Matrícula]:[Status]],6,FALSE),""))</f>
        <v/>
      </c>
      <c r="J527" s="98" t="str">
        <f>IF($E527="","",IFERROR(INDEX(tbFuncionarios[],MATCH($E527,tbFuncionarios[Matrícula],0),2),""))</f>
        <v/>
      </c>
      <c r="K527" s="102" t="str">
        <f>IF($E527="","",IFERROR(VLOOKUP($E527,tbFuncionarios[[Matrícula]:[Status]],7,FALSE),""))</f>
        <v/>
      </c>
      <c r="L527" s="99"/>
      <c r="M527" s="99"/>
      <c r="N527" s="100" t="str">
        <f t="shared" si="24"/>
        <v/>
      </c>
      <c r="O527" s="101"/>
    </row>
    <row r="528" spans="2:15" x14ac:dyDescent="0.25">
      <c r="B528" s="9" t="str">
        <f t="shared" si="25"/>
        <v/>
      </c>
      <c r="C528" s="96">
        <f t="shared" si="26"/>
        <v>522</v>
      </c>
      <c r="D528" s="97"/>
      <c r="F528" s="98" t="str">
        <f>IF($E528="","",IFERROR(VLOOKUP($E528,tbFuncionarios[[Matrícula]:[Status]],2,FALSE),""))</f>
        <v/>
      </c>
      <c r="G528" s="102" t="str">
        <f>IF($E528="","",IFERROR(VLOOKUP($E528,tbFuncionarios[[Matrícula]:[Status]],4,FALSE),""))</f>
        <v/>
      </c>
      <c r="H528" s="102" t="str">
        <f>IF($E528="","",IFERROR(VLOOKUP($E528,tbFuncionarios[[Matrícula]:[Status]],5,FALSE),""))</f>
        <v/>
      </c>
      <c r="I528" s="102" t="str">
        <f>IF($E528="","",IFERROR(VLOOKUP($E528,tbFuncionarios[[Matrícula]:[Status]],6,FALSE),""))</f>
        <v/>
      </c>
      <c r="J528" s="98" t="str">
        <f>IF($E528="","",IFERROR(INDEX(tbFuncionarios[],MATCH($E528,tbFuncionarios[Matrícula],0),2),""))</f>
        <v/>
      </c>
      <c r="K528" s="102" t="str">
        <f>IF($E528="","",IFERROR(VLOOKUP($E528,tbFuncionarios[[Matrícula]:[Status]],7,FALSE),""))</f>
        <v/>
      </c>
      <c r="L528" s="99"/>
      <c r="M528" s="99"/>
      <c r="N528" s="100" t="str">
        <f t="shared" si="24"/>
        <v/>
      </c>
      <c r="O528" s="101"/>
    </row>
    <row r="529" spans="2:15" x14ac:dyDescent="0.25">
      <c r="B529" s="9" t="str">
        <f t="shared" si="25"/>
        <v/>
      </c>
      <c r="C529" s="96">
        <f t="shared" si="26"/>
        <v>523</v>
      </c>
      <c r="D529" s="97"/>
      <c r="F529" s="98" t="str">
        <f>IF($E529="","",IFERROR(VLOOKUP($E529,tbFuncionarios[[Matrícula]:[Status]],2,FALSE),""))</f>
        <v/>
      </c>
      <c r="G529" s="102" t="str">
        <f>IF($E529="","",IFERROR(VLOOKUP($E529,tbFuncionarios[[Matrícula]:[Status]],4,FALSE),""))</f>
        <v/>
      </c>
      <c r="H529" s="102" t="str">
        <f>IF($E529="","",IFERROR(VLOOKUP($E529,tbFuncionarios[[Matrícula]:[Status]],5,FALSE),""))</f>
        <v/>
      </c>
      <c r="I529" s="102" t="str">
        <f>IF($E529="","",IFERROR(VLOOKUP($E529,tbFuncionarios[[Matrícula]:[Status]],6,FALSE),""))</f>
        <v/>
      </c>
      <c r="J529" s="98" t="str">
        <f>IF($E529="","",IFERROR(INDEX(tbFuncionarios[],MATCH($E529,tbFuncionarios[Matrícula],0),2),""))</f>
        <v/>
      </c>
      <c r="K529" s="102" t="str">
        <f>IF($E529="","",IFERROR(VLOOKUP($E529,tbFuncionarios[[Matrícula]:[Status]],7,FALSE),""))</f>
        <v/>
      </c>
      <c r="L529" s="99"/>
      <c r="M529" s="99"/>
      <c r="N529" s="100" t="str">
        <f t="shared" si="24"/>
        <v/>
      </c>
      <c r="O529" s="101"/>
    </row>
    <row r="530" spans="2:15" x14ac:dyDescent="0.25">
      <c r="B530" s="9" t="str">
        <f t="shared" si="25"/>
        <v/>
      </c>
      <c r="C530" s="96">
        <f t="shared" si="26"/>
        <v>524</v>
      </c>
      <c r="D530" s="97"/>
      <c r="F530" s="98" t="str">
        <f>IF($E530="","",IFERROR(VLOOKUP($E530,tbFuncionarios[[Matrícula]:[Status]],2,FALSE),""))</f>
        <v/>
      </c>
      <c r="G530" s="102" t="str">
        <f>IF($E530="","",IFERROR(VLOOKUP($E530,tbFuncionarios[[Matrícula]:[Status]],4,FALSE),""))</f>
        <v/>
      </c>
      <c r="H530" s="102" t="str">
        <f>IF($E530="","",IFERROR(VLOOKUP($E530,tbFuncionarios[[Matrícula]:[Status]],5,FALSE),""))</f>
        <v/>
      </c>
      <c r="I530" s="102" t="str">
        <f>IF($E530="","",IFERROR(VLOOKUP($E530,tbFuncionarios[[Matrícula]:[Status]],6,FALSE),""))</f>
        <v/>
      </c>
      <c r="J530" s="98" t="str">
        <f>IF($E530="","",IFERROR(INDEX(tbFuncionarios[],MATCH($E530,tbFuncionarios[Matrícula],0),2),""))</f>
        <v/>
      </c>
      <c r="K530" s="102" t="str">
        <f>IF($E530="","",IFERROR(VLOOKUP($E530,tbFuncionarios[[Matrícula]:[Status]],7,FALSE),""))</f>
        <v/>
      </c>
      <c r="L530" s="99"/>
      <c r="M530" s="99"/>
      <c r="N530" s="100" t="str">
        <f t="shared" si="24"/>
        <v/>
      </c>
      <c r="O530" s="101"/>
    </row>
    <row r="531" spans="2:15" x14ac:dyDescent="0.25">
      <c r="B531" s="9" t="str">
        <f t="shared" si="25"/>
        <v/>
      </c>
      <c r="C531" s="96">
        <f t="shared" si="26"/>
        <v>525</v>
      </c>
      <c r="D531" s="97"/>
      <c r="F531" s="98" t="str">
        <f>IF($E531="","",IFERROR(VLOOKUP($E531,tbFuncionarios[[Matrícula]:[Status]],2,FALSE),""))</f>
        <v/>
      </c>
      <c r="G531" s="102" t="str">
        <f>IF($E531="","",IFERROR(VLOOKUP($E531,tbFuncionarios[[Matrícula]:[Status]],4,FALSE),""))</f>
        <v/>
      </c>
      <c r="H531" s="102" t="str">
        <f>IF($E531="","",IFERROR(VLOOKUP($E531,tbFuncionarios[[Matrícula]:[Status]],5,FALSE),""))</f>
        <v/>
      </c>
      <c r="I531" s="102" t="str">
        <f>IF($E531="","",IFERROR(VLOOKUP($E531,tbFuncionarios[[Matrícula]:[Status]],6,FALSE),""))</f>
        <v/>
      </c>
      <c r="J531" s="98" t="str">
        <f>IF($E531="","",IFERROR(INDEX(tbFuncionarios[],MATCH($E531,tbFuncionarios[Matrícula],0),2),""))</f>
        <v/>
      </c>
      <c r="K531" s="102" t="str">
        <f>IF($E531="","",IFERROR(VLOOKUP($E531,tbFuncionarios[[Matrícula]:[Status]],7,FALSE),""))</f>
        <v/>
      </c>
      <c r="L531" s="99"/>
      <c r="M531" s="99"/>
      <c r="N531" s="100" t="str">
        <f t="shared" si="24"/>
        <v/>
      </c>
      <c r="O531" s="101"/>
    </row>
    <row r="532" spans="2:15" x14ac:dyDescent="0.25">
      <c r="B532" s="9" t="str">
        <f t="shared" si="25"/>
        <v/>
      </c>
      <c r="C532" s="96">
        <f t="shared" si="26"/>
        <v>526</v>
      </c>
      <c r="D532" s="97"/>
      <c r="F532" s="98" t="str">
        <f>IF($E532="","",IFERROR(VLOOKUP($E532,tbFuncionarios[[Matrícula]:[Status]],2,FALSE),""))</f>
        <v/>
      </c>
      <c r="G532" s="102" t="str">
        <f>IF($E532="","",IFERROR(VLOOKUP($E532,tbFuncionarios[[Matrícula]:[Status]],4,FALSE),""))</f>
        <v/>
      </c>
      <c r="H532" s="102" t="str">
        <f>IF($E532="","",IFERROR(VLOOKUP($E532,tbFuncionarios[[Matrícula]:[Status]],5,FALSE),""))</f>
        <v/>
      </c>
      <c r="I532" s="102" t="str">
        <f>IF($E532="","",IFERROR(VLOOKUP($E532,tbFuncionarios[[Matrícula]:[Status]],6,FALSE),""))</f>
        <v/>
      </c>
      <c r="J532" s="98" t="str">
        <f>IF($E532="","",IFERROR(INDEX(tbFuncionarios[],MATCH($E532,tbFuncionarios[Matrícula],0),2),""))</f>
        <v/>
      </c>
      <c r="K532" s="102" t="str">
        <f>IF($E532="","",IFERROR(VLOOKUP($E532,tbFuncionarios[[Matrícula]:[Status]],7,FALSE),""))</f>
        <v/>
      </c>
      <c r="L532" s="99"/>
      <c r="M532" s="99"/>
      <c r="N532" s="100" t="str">
        <f t="shared" si="24"/>
        <v/>
      </c>
      <c r="O532" s="101"/>
    </row>
    <row r="533" spans="2:15" x14ac:dyDescent="0.25">
      <c r="B533" s="9" t="str">
        <f t="shared" si="25"/>
        <v/>
      </c>
      <c r="C533" s="96">
        <f t="shared" si="26"/>
        <v>527</v>
      </c>
      <c r="D533" s="97"/>
      <c r="F533" s="98" t="str">
        <f>IF($E533="","",IFERROR(VLOOKUP($E533,tbFuncionarios[[Matrícula]:[Status]],2,FALSE),""))</f>
        <v/>
      </c>
      <c r="G533" s="102" t="str">
        <f>IF($E533="","",IFERROR(VLOOKUP($E533,tbFuncionarios[[Matrícula]:[Status]],4,FALSE),""))</f>
        <v/>
      </c>
      <c r="H533" s="102" t="str">
        <f>IF($E533="","",IFERROR(VLOOKUP($E533,tbFuncionarios[[Matrícula]:[Status]],5,FALSE),""))</f>
        <v/>
      </c>
      <c r="I533" s="102" t="str">
        <f>IF($E533="","",IFERROR(VLOOKUP($E533,tbFuncionarios[[Matrícula]:[Status]],6,FALSE),""))</f>
        <v/>
      </c>
      <c r="J533" s="98" t="str">
        <f>IF($E533="","",IFERROR(INDEX(tbFuncionarios[],MATCH($E533,tbFuncionarios[Matrícula],0),2),""))</f>
        <v/>
      </c>
      <c r="K533" s="102" t="str">
        <f>IF($E533="","",IFERROR(VLOOKUP($E533,tbFuncionarios[[Matrícula]:[Status]],7,FALSE),""))</f>
        <v/>
      </c>
      <c r="L533" s="99"/>
      <c r="M533" s="99"/>
      <c r="N533" s="100" t="str">
        <f t="shared" si="24"/>
        <v/>
      </c>
      <c r="O533" s="101"/>
    </row>
    <row r="534" spans="2:15" x14ac:dyDescent="0.25">
      <c r="B534" s="9" t="str">
        <f t="shared" si="25"/>
        <v/>
      </c>
      <c r="C534" s="96">
        <f t="shared" si="26"/>
        <v>528</v>
      </c>
      <c r="D534" s="97"/>
      <c r="F534" s="98" t="str">
        <f>IF($E534="","",IFERROR(VLOOKUP($E534,tbFuncionarios[[Matrícula]:[Status]],2,FALSE),""))</f>
        <v/>
      </c>
      <c r="G534" s="102" t="str">
        <f>IF($E534="","",IFERROR(VLOOKUP($E534,tbFuncionarios[[Matrícula]:[Status]],4,FALSE),""))</f>
        <v/>
      </c>
      <c r="H534" s="102" t="str">
        <f>IF($E534="","",IFERROR(VLOOKUP($E534,tbFuncionarios[[Matrícula]:[Status]],5,FALSE),""))</f>
        <v/>
      </c>
      <c r="I534" s="102" t="str">
        <f>IF($E534="","",IFERROR(VLOOKUP($E534,tbFuncionarios[[Matrícula]:[Status]],6,FALSE),""))</f>
        <v/>
      </c>
      <c r="J534" s="98" t="str">
        <f>IF($E534="","",IFERROR(INDEX(tbFuncionarios[],MATCH($E534,tbFuncionarios[Matrícula],0),2),""))</f>
        <v/>
      </c>
      <c r="K534" s="102" t="str">
        <f>IF($E534="","",IFERROR(VLOOKUP($E534,tbFuncionarios[[Matrícula]:[Status]],7,FALSE),""))</f>
        <v/>
      </c>
      <c r="L534" s="99"/>
      <c r="M534" s="99"/>
      <c r="N534" s="100" t="str">
        <f t="shared" si="24"/>
        <v/>
      </c>
      <c r="O534" s="101"/>
    </row>
    <row r="535" spans="2:15" x14ac:dyDescent="0.25">
      <c r="B535" s="9" t="str">
        <f t="shared" si="25"/>
        <v/>
      </c>
      <c r="C535" s="96">
        <f t="shared" si="26"/>
        <v>529</v>
      </c>
      <c r="D535" s="97"/>
      <c r="F535" s="98" t="str">
        <f>IF($E535="","",IFERROR(VLOOKUP($E535,tbFuncionarios[[Matrícula]:[Status]],2,FALSE),""))</f>
        <v/>
      </c>
      <c r="G535" s="102" t="str">
        <f>IF($E535="","",IFERROR(VLOOKUP($E535,tbFuncionarios[[Matrícula]:[Status]],4,FALSE),""))</f>
        <v/>
      </c>
      <c r="H535" s="102" t="str">
        <f>IF($E535="","",IFERROR(VLOOKUP($E535,tbFuncionarios[[Matrícula]:[Status]],5,FALSE),""))</f>
        <v/>
      </c>
      <c r="I535" s="102" t="str">
        <f>IF($E535="","",IFERROR(VLOOKUP($E535,tbFuncionarios[[Matrícula]:[Status]],6,FALSE),""))</f>
        <v/>
      </c>
      <c r="J535" s="98" t="str">
        <f>IF($E535="","",IFERROR(INDEX(tbFuncionarios[],MATCH($E535,tbFuncionarios[Matrícula],0),2),""))</f>
        <v/>
      </c>
      <c r="K535" s="102" t="str">
        <f>IF($E535="","",IFERROR(VLOOKUP($E535,tbFuncionarios[[Matrícula]:[Status]],7,FALSE),""))</f>
        <v/>
      </c>
      <c r="L535" s="99"/>
      <c r="M535" s="99"/>
      <c r="N535" s="100" t="str">
        <f t="shared" si="24"/>
        <v/>
      </c>
      <c r="O535" s="101"/>
    </row>
    <row r="536" spans="2:15" x14ac:dyDescent="0.25">
      <c r="B536" s="9" t="str">
        <f t="shared" si="25"/>
        <v/>
      </c>
      <c r="C536" s="96">
        <f t="shared" si="26"/>
        <v>530</v>
      </c>
      <c r="D536" s="97"/>
      <c r="F536" s="98" t="str">
        <f>IF($E536="","",IFERROR(VLOOKUP($E536,tbFuncionarios[[Matrícula]:[Status]],2,FALSE),""))</f>
        <v/>
      </c>
      <c r="G536" s="102" t="str">
        <f>IF($E536="","",IFERROR(VLOOKUP($E536,tbFuncionarios[[Matrícula]:[Status]],4,FALSE),""))</f>
        <v/>
      </c>
      <c r="H536" s="102" t="str">
        <f>IF($E536="","",IFERROR(VLOOKUP($E536,tbFuncionarios[[Matrícula]:[Status]],5,FALSE),""))</f>
        <v/>
      </c>
      <c r="I536" s="102" t="str">
        <f>IF($E536="","",IFERROR(VLOOKUP($E536,tbFuncionarios[[Matrícula]:[Status]],6,FALSE),""))</f>
        <v/>
      </c>
      <c r="J536" s="98" t="str">
        <f>IF($E536="","",IFERROR(INDEX(tbFuncionarios[],MATCH($E536,tbFuncionarios[Matrícula],0),2),""))</f>
        <v/>
      </c>
      <c r="K536" s="102" t="str">
        <f>IF($E536="","",IFERROR(VLOOKUP($E536,tbFuncionarios[[Matrícula]:[Status]],7,FALSE),""))</f>
        <v/>
      </c>
      <c r="L536" s="99"/>
      <c r="M536" s="99"/>
      <c r="N536" s="100" t="str">
        <f t="shared" si="24"/>
        <v/>
      </c>
      <c r="O536" s="101"/>
    </row>
    <row r="537" spans="2:15" x14ac:dyDescent="0.25">
      <c r="B537" s="9" t="str">
        <f t="shared" si="25"/>
        <v/>
      </c>
      <c r="C537" s="96">
        <f t="shared" si="26"/>
        <v>531</v>
      </c>
      <c r="D537" s="97"/>
      <c r="F537" s="98" t="str">
        <f>IF($E537="","",IFERROR(VLOOKUP($E537,tbFuncionarios[[Matrícula]:[Status]],2,FALSE),""))</f>
        <v/>
      </c>
      <c r="G537" s="102" t="str">
        <f>IF($E537="","",IFERROR(VLOOKUP($E537,tbFuncionarios[[Matrícula]:[Status]],4,FALSE),""))</f>
        <v/>
      </c>
      <c r="H537" s="102" t="str">
        <f>IF($E537="","",IFERROR(VLOOKUP($E537,tbFuncionarios[[Matrícula]:[Status]],5,FALSE),""))</f>
        <v/>
      </c>
      <c r="I537" s="102" t="str">
        <f>IF($E537="","",IFERROR(VLOOKUP($E537,tbFuncionarios[[Matrícula]:[Status]],6,FALSE),""))</f>
        <v/>
      </c>
      <c r="J537" s="98" t="str">
        <f>IF($E537="","",IFERROR(INDEX(tbFuncionarios[],MATCH($E537,tbFuncionarios[Matrícula],0),2),""))</f>
        <v/>
      </c>
      <c r="K537" s="102" t="str">
        <f>IF($E537="","",IFERROR(VLOOKUP($E537,tbFuncionarios[[Matrícula]:[Status]],7,FALSE),""))</f>
        <v/>
      </c>
      <c r="L537" s="99"/>
      <c r="M537" s="99"/>
      <c r="N537" s="100" t="str">
        <f t="shared" si="24"/>
        <v/>
      </c>
      <c r="O537" s="101"/>
    </row>
    <row r="538" spans="2:15" x14ac:dyDescent="0.25">
      <c r="B538" s="9" t="str">
        <f t="shared" si="25"/>
        <v/>
      </c>
      <c r="C538" s="96">
        <f t="shared" si="26"/>
        <v>532</v>
      </c>
      <c r="D538" s="97"/>
      <c r="F538" s="98" t="str">
        <f>IF($E538="","",IFERROR(VLOOKUP($E538,tbFuncionarios[[Matrícula]:[Status]],2,FALSE),""))</f>
        <v/>
      </c>
      <c r="G538" s="102" t="str">
        <f>IF($E538="","",IFERROR(VLOOKUP($E538,tbFuncionarios[[Matrícula]:[Status]],4,FALSE),""))</f>
        <v/>
      </c>
      <c r="H538" s="102" t="str">
        <f>IF($E538="","",IFERROR(VLOOKUP($E538,tbFuncionarios[[Matrícula]:[Status]],5,FALSE),""))</f>
        <v/>
      </c>
      <c r="I538" s="102" t="str">
        <f>IF($E538="","",IFERROR(VLOOKUP($E538,tbFuncionarios[[Matrícula]:[Status]],6,FALSE),""))</f>
        <v/>
      </c>
      <c r="J538" s="98" t="str">
        <f>IF($E538="","",IFERROR(INDEX(tbFuncionarios[],MATCH($E538,tbFuncionarios[Matrícula],0),2),""))</f>
        <v/>
      </c>
      <c r="K538" s="102" t="str">
        <f>IF($E538="","",IFERROR(VLOOKUP($E538,tbFuncionarios[[Matrícula]:[Status]],7,FALSE),""))</f>
        <v/>
      </c>
      <c r="L538" s="99"/>
      <c r="M538" s="99"/>
      <c r="N538" s="100" t="str">
        <f t="shared" si="24"/>
        <v/>
      </c>
      <c r="O538" s="101"/>
    </row>
    <row r="539" spans="2:15" x14ac:dyDescent="0.25">
      <c r="B539" s="9" t="str">
        <f t="shared" si="25"/>
        <v/>
      </c>
      <c r="C539" s="96">
        <f t="shared" si="26"/>
        <v>533</v>
      </c>
      <c r="D539" s="97"/>
      <c r="F539" s="98" t="str">
        <f>IF($E539="","",IFERROR(VLOOKUP($E539,tbFuncionarios[[Matrícula]:[Status]],2,FALSE),""))</f>
        <v/>
      </c>
      <c r="G539" s="102" t="str">
        <f>IF($E539="","",IFERROR(VLOOKUP($E539,tbFuncionarios[[Matrícula]:[Status]],4,FALSE),""))</f>
        <v/>
      </c>
      <c r="H539" s="102" t="str">
        <f>IF($E539="","",IFERROR(VLOOKUP($E539,tbFuncionarios[[Matrícula]:[Status]],5,FALSE),""))</f>
        <v/>
      </c>
      <c r="I539" s="102" t="str">
        <f>IF($E539="","",IFERROR(VLOOKUP($E539,tbFuncionarios[[Matrícula]:[Status]],6,FALSE),""))</f>
        <v/>
      </c>
      <c r="J539" s="98" t="str">
        <f>IF($E539="","",IFERROR(INDEX(tbFuncionarios[],MATCH($E539,tbFuncionarios[Matrícula],0),2),""))</f>
        <v/>
      </c>
      <c r="K539" s="102" t="str">
        <f>IF($E539="","",IFERROR(VLOOKUP($E539,tbFuncionarios[[Matrícula]:[Status]],7,FALSE),""))</f>
        <v/>
      </c>
      <c r="L539" s="99"/>
      <c r="M539" s="99"/>
      <c r="N539" s="100" t="str">
        <f t="shared" si="24"/>
        <v/>
      </c>
      <c r="O539" s="101"/>
    </row>
    <row r="540" spans="2:15" x14ac:dyDescent="0.25">
      <c r="B540" s="9" t="str">
        <f t="shared" si="25"/>
        <v/>
      </c>
      <c r="C540" s="96">
        <f t="shared" si="26"/>
        <v>534</v>
      </c>
      <c r="D540" s="97"/>
      <c r="F540" s="98" t="str">
        <f>IF($E540="","",IFERROR(VLOOKUP($E540,tbFuncionarios[[Matrícula]:[Status]],2,FALSE),""))</f>
        <v/>
      </c>
      <c r="G540" s="102" t="str">
        <f>IF($E540="","",IFERROR(VLOOKUP($E540,tbFuncionarios[[Matrícula]:[Status]],4,FALSE),""))</f>
        <v/>
      </c>
      <c r="H540" s="102" t="str">
        <f>IF($E540="","",IFERROR(VLOOKUP($E540,tbFuncionarios[[Matrícula]:[Status]],5,FALSE),""))</f>
        <v/>
      </c>
      <c r="I540" s="102" t="str">
        <f>IF($E540="","",IFERROR(VLOOKUP($E540,tbFuncionarios[[Matrícula]:[Status]],6,FALSE),""))</f>
        <v/>
      </c>
      <c r="J540" s="98" t="str">
        <f>IF($E540="","",IFERROR(INDEX(tbFuncionarios[],MATCH($E540,tbFuncionarios[Matrícula],0),2),""))</f>
        <v/>
      </c>
      <c r="K540" s="102" t="str">
        <f>IF($E540="","",IFERROR(VLOOKUP($E540,tbFuncionarios[[Matrícula]:[Status]],7,FALSE),""))</f>
        <v/>
      </c>
      <c r="L540" s="99"/>
      <c r="M540" s="99"/>
      <c r="N540" s="100" t="str">
        <f t="shared" si="24"/>
        <v/>
      </c>
      <c r="O540" s="101"/>
    </row>
    <row r="541" spans="2:15" x14ac:dyDescent="0.25">
      <c r="B541" s="9" t="str">
        <f t="shared" si="25"/>
        <v/>
      </c>
      <c r="C541" s="96">
        <f t="shared" si="26"/>
        <v>535</v>
      </c>
      <c r="D541" s="97"/>
      <c r="F541" s="98" t="str">
        <f>IF($E541="","",IFERROR(VLOOKUP($E541,tbFuncionarios[[Matrícula]:[Status]],2,FALSE),""))</f>
        <v/>
      </c>
      <c r="G541" s="102" t="str">
        <f>IF($E541="","",IFERROR(VLOOKUP($E541,tbFuncionarios[[Matrícula]:[Status]],4,FALSE),""))</f>
        <v/>
      </c>
      <c r="H541" s="102" t="str">
        <f>IF($E541="","",IFERROR(VLOOKUP($E541,tbFuncionarios[[Matrícula]:[Status]],5,FALSE),""))</f>
        <v/>
      </c>
      <c r="I541" s="102" t="str">
        <f>IF($E541="","",IFERROR(VLOOKUP($E541,tbFuncionarios[[Matrícula]:[Status]],6,FALSE),""))</f>
        <v/>
      </c>
      <c r="J541" s="98" t="str">
        <f>IF($E541="","",IFERROR(INDEX(tbFuncionarios[],MATCH($E541,tbFuncionarios[Matrícula],0),2),""))</f>
        <v/>
      </c>
      <c r="K541" s="102" t="str">
        <f>IF($E541="","",IFERROR(VLOOKUP($E541,tbFuncionarios[[Matrícula]:[Status]],7,FALSE),""))</f>
        <v/>
      </c>
      <c r="L541" s="99"/>
      <c r="M541" s="99"/>
      <c r="N541" s="100" t="str">
        <f t="shared" si="24"/>
        <v/>
      </c>
      <c r="O541" s="101"/>
    </row>
    <row r="542" spans="2:15" x14ac:dyDescent="0.25">
      <c r="B542" s="9" t="str">
        <f t="shared" si="25"/>
        <v/>
      </c>
      <c r="C542" s="96">
        <f t="shared" si="26"/>
        <v>536</v>
      </c>
      <c r="D542" s="97"/>
      <c r="F542" s="98" t="str">
        <f>IF($E542="","",IFERROR(VLOOKUP($E542,tbFuncionarios[[Matrícula]:[Status]],2,FALSE),""))</f>
        <v/>
      </c>
      <c r="G542" s="102" t="str">
        <f>IF($E542="","",IFERROR(VLOOKUP($E542,tbFuncionarios[[Matrícula]:[Status]],4,FALSE),""))</f>
        <v/>
      </c>
      <c r="H542" s="102" t="str">
        <f>IF($E542="","",IFERROR(VLOOKUP($E542,tbFuncionarios[[Matrícula]:[Status]],5,FALSE),""))</f>
        <v/>
      </c>
      <c r="I542" s="102" t="str">
        <f>IF($E542="","",IFERROR(VLOOKUP($E542,tbFuncionarios[[Matrícula]:[Status]],6,FALSE),""))</f>
        <v/>
      </c>
      <c r="J542" s="98" t="str">
        <f>IF($E542="","",IFERROR(INDEX(tbFuncionarios[],MATCH($E542,tbFuncionarios[Matrícula],0),2),""))</f>
        <v/>
      </c>
      <c r="K542" s="102" t="str">
        <f>IF($E542="","",IFERROR(VLOOKUP($E542,tbFuncionarios[[Matrícula]:[Status]],7,FALSE),""))</f>
        <v/>
      </c>
      <c r="L542" s="99"/>
      <c r="M542" s="99"/>
      <c r="N542" s="100" t="str">
        <f t="shared" si="24"/>
        <v/>
      </c>
      <c r="O542" s="101"/>
    </row>
    <row r="543" spans="2:15" x14ac:dyDescent="0.25">
      <c r="B543" s="9" t="str">
        <f t="shared" si="25"/>
        <v/>
      </c>
      <c r="C543" s="96">
        <f t="shared" si="26"/>
        <v>537</v>
      </c>
      <c r="D543" s="97"/>
      <c r="F543" s="98" t="str">
        <f>IF($E543="","",IFERROR(VLOOKUP($E543,tbFuncionarios[[Matrícula]:[Status]],2,FALSE),""))</f>
        <v/>
      </c>
      <c r="G543" s="102" t="str">
        <f>IF($E543="","",IFERROR(VLOOKUP($E543,tbFuncionarios[[Matrícula]:[Status]],4,FALSE),""))</f>
        <v/>
      </c>
      <c r="H543" s="102" t="str">
        <f>IF($E543="","",IFERROR(VLOOKUP($E543,tbFuncionarios[[Matrícula]:[Status]],5,FALSE),""))</f>
        <v/>
      </c>
      <c r="I543" s="102" t="str">
        <f>IF($E543="","",IFERROR(VLOOKUP($E543,tbFuncionarios[[Matrícula]:[Status]],6,FALSE),""))</f>
        <v/>
      </c>
      <c r="J543" s="98" t="str">
        <f>IF($E543="","",IFERROR(INDEX(tbFuncionarios[],MATCH($E543,tbFuncionarios[Matrícula],0),2),""))</f>
        <v/>
      </c>
      <c r="K543" s="102" t="str">
        <f>IF($E543="","",IFERROR(VLOOKUP($E543,tbFuncionarios[[Matrícula]:[Status]],7,FALSE),""))</f>
        <v/>
      </c>
      <c r="L543" s="99"/>
      <c r="M543" s="99"/>
      <c r="N543" s="100" t="str">
        <f t="shared" si="24"/>
        <v/>
      </c>
      <c r="O543" s="101"/>
    </row>
    <row r="544" spans="2:15" x14ac:dyDescent="0.25">
      <c r="B544" s="9" t="str">
        <f t="shared" si="25"/>
        <v/>
      </c>
      <c r="C544" s="96">
        <f t="shared" si="26"/>
        <v>538</v>
      </c>
      <c r="D544" s="97"/>
      <c r="F544" s="98" t="str">
        <f>IF($E544="","",IFERROR(VLOOKUP($E544,tbFuncionarios[[Matrícula]:[Status]],2,FALSE),""))</f>
        <v/>
      </c>
      <c r="G544" s="102" t="str">
        <f>IF($E544="","",IFERROR(VLOOKUP($E544,tbFuncionarios[[Matrícula]:[Status]],4,FALSE),""))</f>
        <v/>
      </c>
      <c r="H544" s="102" t="str">
        <f>IF($E544="","",IFERROR(VLOOKUP($E544,tbFuncionarios[[Matrícula]:[Status]],5,FALSE),""))</f>
        <v/>
      </c>
      <c r="I544" s="102" t="str">
        <f>IF($E544="","",IFERROR(VLOOKUP($E544,tbFuncionarios[[Matrícula]:[Status]],6,FALSE),""))</f>
        <v/>
      </c>
      <c r="J544" s="98" t="str">
        <f>IF($E544="","",IFERROR(INDEX(tbFuncionarios[],MATCH($E544,tbFuncionarios[Matrícula],0),2),""))</f>
        <v/>
      </c>
      <c r="K544" s="102" t="str">
        <f>IF($E544="","",IFERROR(VLOOKUP($E544,tbFuncionarios[[Matrícula]:[Status]],7,FALSE),""))</f>
        <v/>
      </c>
      <c r="L544" s="99"/>
      <c r="M544" s="99"/>
      <c r="N544" s="100" t="str">
        <f t="shared" si="24"/>
        <v/>
      </c>
      <c r="O544" s="101"/>
    </row>
    <row r="545" spans="2:15" x14ac:dyDescent="0.25">
      <c r="B545" s="9" t="str">
        <f t="shared" si="25"/>
        <v/>
      </c>
      <c r="C545" s="96">
        <f t="shared" si="26"/>
        <v>539</v>
      </c>
      <c r="D545" s="97"/>
      <c r="F545" s="98" t="str">
        <f>IF($E545="","",IFERROR(VLOOKUP($E545,tbFuncionarios[[Matrícula]:[Status]],2,FALSE),""))</f>
        <v/>
      </c>
      <c r="G545" s="102" t="str">
        <f>IF($E545="","",IFERROR(VLOOKUP($E545,tbFuncionarios[[Matrícula]:[Status]],4,FALSE),""))</f>
        <v/>
      </c>
      <c r="H545" s="102" t="str">
        <f>IF($E545="","",IFERROR(VLOOKUP($E545,tbFuncionarios[[Matrícula]:[Status]],5,FALSE),""))</f>
        <v/>
      </c>
      <c r="I545" s="102" t="str">
        <f>IF($E545="","",IFERROR(VLOOKUP($E545,tbFuncionarios[[Matrícula]:[Status]],6,FALSE),""))</f>
        <v/>
      </c>
      <c r="J545" s="98" t="str">
        <f>IF($E545="","",IFERROR(INDEX(tbFuncionarios[],MATCH($E545,tbFuncionarios[Matrícula],0),2),""))</f>
        <v/>
      </c>
      <c r="K545" s="102" t="str">
        <f>IF($E545="","",IFERROR(VLOOKUP($E545,tbFuncionarios[[Matrícula]:[Status]],7,FALSE),""))</f>
        <v/>
      </c>
      <c r="L545" s="99"/>
      <c r="M545" s="99"/>
      <c r="N545" s="100" t="str">
        <f t="shared" si="24"/>
        <v/>
      </c>
      <c r="O545" s="101"/>
    </row>
    <row r="546" spans="2:15" x14ac:dyDescent="0.25">
      <c r="B546" s="9" t="str">
        <f t="shared" si="25"/>
        <v/>
      </c>
      <c r="C546" s="96">
        <f t="shared" si="26"/>
        <v>540</v>
      </c>
      <c r="D546" s="97"/>
      <c r="F546" s="98" t="str">
        <f>IF($E546="","",IFERROR(VLOOKUP($E546,tbFuncionarios[[Matrícula]:[Status]],2,FALSE),""))</f>
        <v/>
      </c>
      <c r="G546" s="102" t="str">
        <f>IF($E546="","",IFERROR(VLOOKUP($E546,tbFuncionarios[[Matrícula]:[Status]],4,FALSE),""))</f>
        <v/>
      </c>
      <c r="H546" s="102" t="str">
        <f>IF($E546="","",IFERROR(VLOOKUP($E546,tbFuncionarios[[Matrícula]:[Status]],5,FALSE),""))</f>
        <v/>
      </c>
      <c r="I546" s="102" t="str">
        <f>IF($E546="","",IFERROR(VLOOKUP($E546,tbFuncionarios[[Matrícula]:[Status]],6,FALSE),""))</f>
        <v/>
      </c>
      <c r="J546" s="98" t="str">
        <f>IF($E546="","",IFERROR(INDEX(tbFuncionarios[],MATCH($E546,tbFuncionarios[Matrícula],0),2),""))</f>
        <v/>
      </c>
      <c r="K546" s="102" t="str">
        <f>IF($E546="","",IFERROR(VLOOKUP($E546,tbFuncionarios[[Matrícula]:[Status]],7,FALSE),""))</f>
        <v/>
      </c>
      <c r="L546" s="99"/>
      <c r="M546" s="99"/>
      <c r="N546" s="100" t="str">
        <f t="shared" si="24"/>
        <v/>
      </c>
      <c r="O546" s="101"/>
    </row>
    <row r="547" spans="2:15" x14ac:dyDescent="0.25">
      <c r="B547" s="9" t="str">
        <f t="shared" si="25"/>
        <v/>
      </c>
      <c r="C547" s="96">
        <f t="shared" si="26"/>
        <v>541</v>
      </c>
      <c r="D547" s="97"/>
      <c r="F547" s="98" t="str">
        <f>IF($E547="","",IFERROR(VLOOKUP($E547,tbFuncionarios[[Matrícula]:[Status]],2,FALSE),""))</f>
        <v/>
      </c>
      <c r="G547" s="102" t="str">
        <f>IF($E547="","",IFERROR(VLOOKUP($E547,tbFuncionarios[[Matrícula]:[Status]],4,FALSE),""))</f>
        <v/>
      </c>
      <c r="H547" s="102" t="str">
        <f>IF($E547="","",IFERROR(VLOOKUP($E547,tbFuncionarios[[Matrícula]:[Status]],5,FALSE),""))</f>
        <v/>
      </c>
      <c r="I547" s="102" t="str">
        <f>IF($E547="","",IFERROR(VLOOKUP($E547,tbFuncionarios[[Matrícula]:[Status]],6,FALSE),""))</f>
        <v/>
      </c>
      <c r="J547" s="98" t="str">
        <f>IF($E547="","",IFERROR(INDEX(tbFuncionarios[],MATCH($E547,tbFuncionarios[Matrícula],0),2),""))</f>
        <v/>
      </c>
      <c r="K547" s="102" t="str">
        <f>IF($E547="","",IFERROR(VLOOKUP($E547,tbFuncionarios[[Matrícula]:[Status]],7,FALSE),""))</f>
        <v/>
      </c>
      <c r="L547" s="99"/>
      <c r="M547" s="99"/>
      <c r="N547" s="100" t="str">
        <f t="shared" si="24"/>
        <v/>
      </c>
      <c r="O547" s="101"/>
    </row>
    <row r="548" spans="2:15" x14ac:dyDescent="0.25">
      <c r="B548" s="9" t="str">
        <f t="shared" si="25"/>
        <v/>
      </c>
      <c r="C548" s="96">
        <f t="shared" si="26"/>
        <v>542</v>
      </c>
      <c r="D548" s="97"/>
      <c r="F548" s="98" t="str">
        <f>IF($E548="","",IFERROR(VLOOKUP($E548,tbFuncionarios[[Matrícula]:[Status]],2,FALSE),""))</f>
        <v/>
      </c>
      <c r="G548" s="102" t="str">
        <f>IF($E548="","",IFERROR(VLOOKUP($E548,tbFuncionarios[[Matrícula]:[Status]],4,FALSE),""))</f>
        <v/>
      </c>
      <c r="H548" s="102" t="str">
        <f>IF($E548="","",IFERROR(VLOOKUP($E548,tbFuncionarios[[Matrícula]:[Status]],5,FALSE),""))</f>
        <v/>
      </c>
      <c r="I548" s="102" t="str">
        <f>IF($E548="","",IFERROR(VLOOKUP($E548,tbFuncionarios[[Matrícula]:[Status]],6,FALSE),""))</f>
        <v/>
      </c>
      <c r="J548" s="98" t="str">
        <f>IF($E548="","",IFERROR(INDEX(tbFuncionarios[],MATCH($E548,tbFuncionarios[Matrícula],0),2),""))</f>
        <v/>
      </c>
      <c r="K548" s="102" t="str">
        <f>IF($E548="","",IFERROR(VLOOKUP($E548,tbFuncionarios[[Matrícula]:[Status]],7,FALSE),""))</f>
        <v/>
      </c>
      <c r="L548" s="99"/>
      <c r="M548" s="99"/>
      <c r="N548" s="100" t="str">
        <f t="shared" si="24"/>
        <v/>
      </c>
      <c r="O548" s="101"/>
    </row>
    <row r="549" spans="2:15" x14ac:dyDescent="0.25">
      <c r="B549" s="9" t="str">
        <f t="shared" si="25"/>
        <v/>
      </c>
      <c r="C549" s="96">
        <f t="shared" si="26"/>
        <v>543</v>
      </c>
      <c r="D549" s="97"/>
      <c r="F549" s="98" t="str">
        <f>IF($E549="","",IFERROR(VLOOKUP($E549,tbFuncionarios[[Matrícula]:[Status]],2,FALSE),""))</f>
        <v/>
      </c>
      <c r="G549" s="102" t="str">
        <f>IF($E549="","",IFERROR(VLOOKUP($E549,tbFuncionarios[[Matrícula]:[Status]],4,FALSE),""))</f>
        <v/>
      </c>
      <c r="H549" s="102" t="str">
        <f>IF($E549="","",IFERROR(VLOOKUP($E549,tbFuncionarios[[Matrícula]:[Status]],5,FALSE),""))</f>
        <v/>
      </c>
      <c r="I549" s="102" t="str">
        <f>IF($E549="","",IFERROR(VLOOKUP($E549,tbFuncionarios[[Matrícula]:[Status]],6,FALSE),""))</f>
        <v/>
      </c>
      <c r="J549" s="98" t="str">
        <f>IF($E549="","",IFERROR(INDEX(tbFuncionarios[],MATCH($E549,tbFuncionarios[Matrícula],0),2),""))</f>
        <v/>
      </c>
      <c r="K549" s="102" t="str">
        <f>IF($E549="","",IFERROR(VLOOKUP($E549,tbFuncionarios[[Matrícula]:[Status]],7,FALSE),""))</f>
        <v/>
      </c>
      <c r="L549" s="99"/>
      <c r="M549" s="99"/>
      <c r="N549" s="100" t="str">
        <f t="shared" si="24"/>
        <v/>
      </c>
      <c r="O549" s="101"/>
    </row>
    <row r="550" spans="2:15" x14ac:dyDescent="0.25">
      <c r="B550" s="9" t="str">
        <f t="shared" si="25"/>
        <v/>
      </c>
      <c r="C550" s="96">
        <f t="shared" si="26"/>
        <v>544</v>
      </c>
      <c r="D550" s="97"/>
      <c r="F550" s="98" t="str">
        <f>IF($E550="","",IFERROR(VLOOKUP($E550,tbFuncionarios[[Matrícula]:[Status]],2,FALSE),""))</f>
        <v/>
      </c>
      <c r="G550" s="102" t="str">
        <f>IF($E550="","",IFERROR(VLOOKUP($E550,tbFuncionarios[[Matrícula]:[Status]],4,FALSE),""))</f>
        <v/>
      </c>
      <c r="H550" s="102" t="str">
        <f>IF($E550="","",IFERROR(VLOOKUP($E550,tbFuncionarios[[Matrícula]:[Status]],5,FALSE),""))</f>
        <v/>
      </c>
      <c r="I550" s="102" t="str">
        <f>IF($E550="","",IFERROR(VLOOKUP($E550,tbFuncionarios[[Matrícula]:[Status]],6,FALSE),""))</f>
        <v/>
      </c>
      <c r="J550" s="98" t="str">
        <f>IF($E550="","",IFERROR(INDEX(tbFuncionarios[],MATCH($E550,tbFuncionarios[Matrícula],0),2),""))</f>
        <v/>
      </c>
      <c r="K550" s="102" t="str">
        <f>IF($E550="","",IFERROR(VLOOKUP($E550,tbFuncionarios[[Matrícula]:[Status]],7,FALSE),""))</f>
        <v/>
      </c>
      <c r="L550" s="99"/>
      <c r="M550" s="99"/>
      <c r="N550" s="100" t="str">
        <f t="shared" si="24"/>
        <v/>
      </c>
      <c r="O550" s="101"/>
    </row>
    <row r="551" spans="2:15" x14ac:dyDescent="0.25">
      <c r="B551" s="9" t="str">
        <f t="shared" si="25"/>
        <v/>
      </c>
      <c r="C551" s="96">
        <f t="shared" si="26"/>
        <v>545</v>
      </c>
      <c r="D551" s="97"/>
      <c r="F551" s="98" t="str">
        <f>IF($E551="","",IFERROR(VLOOKUP($E551,tbFuncionarios[[Matrícula]:[Status]],2,FALSE),""))</f>
        <v/>
      </c>
      <c r="G551" s="102" t="str">
        <f>IF($E551="","",IFERROR(VLOOKUP($E551,tbFuncionarios[[Matrícula]:[Status]],4,FALSE),""))</f>
        <v/>
      </c>
      <c r="H551" s="102" t="str">
        <f>IF($E551="","",IFERROR(VLOOKUP($E551,tbFuncionarios[[Matrícula]:[Status]],5,FALSE),""))</f>
        <v/>
      </c>
      <c r="I551" s="102" t="str">
        <f>IF($E551="","",IFERROR(VLOOKUP($E551,tbFuncionarios[[Matrícula]:[Status]],6,FALSE),""))</f>
        <v/>
      </c>
      <c r="J551" s="98" t="str">
        <f>IF($E551="","",IFERROR(INDEX(tbFuncionarios[],MATCH($E551,tbFuncionarios[Matrícula],0),2),""))</f>
        <v/>
      </c>
      <c r="K551" s="102" t="str">
        <f>IF($E551="","",IFERROR(VLOOKUP($E551,tbFuncionarios[[Matrícula]:[Status]],7,FALSE),""))</f>
        <v/>
      </c>
      <c r="L551" s="99"/>
      <c r="M551" s="99"/>
      <c r="N551" s="100" t="str">
        <f t="shared" si="24"/>
        <v/>
      </c>
      <c r="O551" s="101"/>
    </row>
    <row r="552" spans="2:15" x14ac:dyDescent="0.25">
      <c r="B552" s="9" t="str">
        <f t="shared" si="25"/>
        <v/>
      </c>
      <c r="C552" s="96">
        <f t="shared" si="26"/>
        <v>546</v>
      </c>
      <c r="D552" s="97"/>
      <c r="F552" s="98" t="str">
        <f>IF($E552="","",IFERROR(VLOOKUP($E552,tbFuncionarios[[Matrícula]:[Status]],2,FALSE),""))</f>
        <v/>
      </c>
      <c r="G552" s="102" t="str">
        <f>IF($E552="","",IFERROR(VLOOKUP($E552,tbFuncionarios[[Matrícula]:[Status]],4,FALSE),""))</f>
        <v/>
      </c>
      <c r="H552" s="102" t="str">
        <f>IF($E552="","",IFERROR(VLOOKUP($E552,tbFuncionarios[[Matrícula]:[Status]],5,FALSE),""))</f>
        <v/>
      </c>
      <c r="I552" s="102" t="str">
        <f>IF($E552="","",IFERROR(VLOOKUP($E552,tbFuncionarios[[Matrícula]:[Status]],6,FALSE),""))</f>
        <v/>
      </c>
      <c r="J552" s="98" t="str">
        <f>IF($E552="","",IFERROR(INDEX(tbFuncionarios[],MATCH($E552,tbFuncionarios[Matrícula],0),2),""))</f>
        <v/>
      </c>
      <c r="K552" s="102" t="str">
        <f>IF($E552="","",IFERROR(VLOOKUP($E552,tbFuncionarios[[Matrícula]:[Status]],7,FALSE),""))</f>
        <v/>
      </c>
      <c r="L552" s="99"/>
      <c r="M552" s="99"/>
      <c r="N552" s="100" t="str">
        <f t="shared" si="24"/>
        <v/>
      </c>
      <c r="O552" s="101"/>
    </row>
    <row r="553" spans="2:15" x14ac:dyDescent="0.25">
      <c r="B553" s="9" t="str">
        <f t="shared" si="25"/>
        <v/>
      </c>
      <c r="C553" s="96">
        <f t="shared" si="26"/>
        <v>547</v>
      </c>
      <c r="D553" s="97"/>
      <c r="F553" s="98" t="str">
        <f>IF($E553="","",IFERROR(VLOOKUP($E553,tbFuncionarios[[Matrícula]:[Status]],2,FALSE),""))</f>
        <v/>
      </c>
      <c r="G553" s="102" t="str">
        <f>IF($E553="","",IFERROR(VLOOKUP($E553,tbFuncionarios[[Matrícula]:[Status]],4,FALSE),""))</f>
        <v/>
      </c>
      <c r="H553" s="102" t="str">
        <f>IF($E553="","",IFERROR(VLOOKUP($E553,tbFuncionarios[[Matrícula]:[Status]],5,FALSE),""))</f>
        <v/>
      </c>
      <c r="I553" s="102" t="str">
        <f>IF($E553="","",IFERROR(VLOOKUP($E553,tbFuncionarios[[Matrícula]:[Status]],6,FALSE),""))</f>
        <v/>
      </c>
      <c r="J553" s="98" t="str">
        <f>IF($E553="","",IFERROR(INDEX(tbFuncionarios[],MATCH($E553,tbFuncionarios[Matrícula],0),2),""))</f>
        <v/>
      </c>
      <c r="K553" s="102" t="str">
        <f>IF($E553="","",IFERROR(VLOOKUP($E553,tbFuncionarios[[Matrícula]:[Status]],7,FALSE),""))</f>
        <v/>
      </c>
      <c r="L553" s="99"/>
      <c r="M553" s="99"/>
      <c r="N553" s="100" t="str">
        <f t="shared" si="24"/>
        <v/>
      </c>
      <c r="O553" s="101"/>
    </row>
    <row r="554" spans="2:15" x14ac:dyDescent="0.25">
      <c r="B554" s="9" t="str">
        <f t="shared" si="25"/>
        <v/>
      </c>
      <c r="C554" s="96">
        <f t="shared" si="26"/>
        <v>548</v>
      </c>
      <c r="D554" s="97"/>
      <c r="F554" s="98" t="str">
        <f>IF($E554="","",IFERROR(VLOOKUP($E554,tbFuncionarios[[Matrícula]:[Status]],2,FALSE),""))</f>
        <v/>
      </c>
      <c r="G554" s="102" t="str">
        <f>IF($E554="","",IFERROR(VLOOKUP($E554,tbFuncionarios[[Matrícula]:[Status]],4,FALSE),""))</f>
        <v/>
      </c>
      <c r="H554" s="102" t="str">
        <f>IF($E554="","",IFERROR(VLOOKUP($E554,tbFuncionarios[[Matrícula]:[Status]],5,FALSE),""))</f>
        <v/>
      </c>
      <c r="I554" s="102" t="str">
        <f>IF($E554="","",IFERROR(VLOOKUP($E554,tbFuncionarios[[Matrícula]:[Status]],6,FALSE),""))</f>
        <v/>
      </c>
      <c r="J554" s="98" t="str">
        <f>IF($E554="","",IFERROR(INDEX(tbFuncionarios[],MATCH($E554,tbFuncionarios[Matrícula],0),2),""))</f>
        <v/>
      </c>
      <c r="K554" s="102" t="str">
        <f>IF($E554="","",IFERROR(VLOOKUP($E554,tbFuncionarios[[Matrícula]:[Status]],7,FALSE),""))</f>
        <v/>
      </c>
      <c r="L554" s="99"/>
      <c r="M554" s="99"/>
      <c r="N554" s="100" t="str">
        <f t="shared" si="24"/>
        <v/>
      </c>
      <c r="O554" s="101"/>
    </row>
    <row r="555" spans="2:15" x14ac:dyDescent="0.25">
      <c r="B555" s="9" t="str">
        <f t="shared" si="25"/>
        <v/>
      </c>
      <c r="C555" s="96">
        <f t="shared" si="26"/>
        <v>549</v>
      </c>
      <c r="D555" s="97"/>
      <c r="F555" s="98" t="str">
        <f>IF($E555="","",IFERROR(VLOOKUP($E555,tbFuncionarios[[Matrícula]:[Status]],2,FALSE),""))</f>
        <v/>
      </c>
      <c r="G555" s="102" t="str">
        <f>IF($E555="","",IFERROR(VLOOKUP($E555,tbFuncionarios[[Matrícula]:[Status]],4,FALSE),""))</f>
        <v/>
      </c>
      <c r="H555" s="102" t="str">
        <f>IF($E555="","",IFERROR(VLOOKUP($E555,tbFuncionarios[[Matrícula]:[Status]],5,FALSE),""))</f>
        <v/>
      </c>
      <c r="I555" s="102" t="str">
        <f>IF($E555="","",IFERROR(VLOOKUP($E555,tbFuncionarios[[Matrícula]:[Status]],6,FALSE),""))</f>
        <v/>
      </c>
      <c r="J555" s="98" t="str">
        <f>IF($E555="","",IFERROR(INDEX(tbFuncionarios[],MATCH($E555,tbFuncionarios[Matrícula],0),2),""))</f>
        <v/>
      </c>
      <c r="K555" s="102" t="str">
        <f>IF($E555="","",IFERROR(VLOOKUP($E555,tbFuncionarios[[Matrícula]:[Status]],7,FALSE),""))</f>
        <v/>
      </c>
      <c r="L555" s="99"/>
      <c r="M555" s="99"/>
      <c r="N555" s="100" t="str">
        <f t="shared" si="24"/>
        <v/>
      </c>
      <c r="O555" s="101"/>
    </row>
    <row r="556" spans="2:15" x14ac:dyDescent="0.25">
      <c r="B556" s="9" t="str">
        <f t="shared" si="25"/>
        <v/>
      </c>
      <c r="C556" s="96">
        <f t="shared" si="26"/>
        <v>550</v>
      </c>
      <c r="D556" s="97"/>
      <c r="F556" s="98" t="str">
        <f>IF($E556="","",IFERROR(VLOOKUP($E556,tbFuncionarios[[Matrícula]:[Status]],2,FALSE),""))</f>
        <v/>
      </c>
      <c r="G556" s="102" t="str">
        <f>IF($E556="","",IFERROR(VLOOKUP($E556,tbFuncionarios[[Matrícula]:[Status]],4,FALSE),""))</f>
        <v/>
      </c>
      <c r="H556" s="102" t="str">
        <f>IF($E556="","",IFERROR(VLOOKUP($E556,tbFuncionarios[[Matrícula]:[Status]],5,FALSE),""))</f>
        <v/>
      </c>
      <c r="I556" s="102" t="str">
        <f>IF($E556="","",IFERROR(VLOOKUP($E556,tbFuncionarios[[Matrícula]:[Status]],6,FALSE),""))</f>
        <v/>
      </c>
      <c r="J556" s="98" t="str">
        <f>IF($E556="","",IFERROR(INDEX(tbFuncionarios[],MATCH($E556,tbFuncionarios[Matrícula],0),2),""))</f>
        <v/>
      </c>
      <c r="K556" s="102" t="str">
        <f>IF($E556="","",IFERROR(VLOOKUP($E556,tbFuncionarios[[Matrícula]:[Status]],7,FALSE),""))</f>
        <v/>
      </c>
      <c r="L556" s="99"/>
      <c r="M556" s="99"/>
      <c r="N556" s="100" t="str">
        <f t="shared" si="24"/>
        <v/>
      </c>
      <c r="O556" s="101"/>
    </row>
    <row r="557" spans="2:15" x14ac:dyDescent="0.25">
      <c r="B557" s="9" t="str">
        <f t="shared" si="25"/>
        <v/>
      </c>
      <c r="C557" s="96">
        <f t="shared" si="26"/>
        <v>551</v>
      </c>
      <c r="D557" s="97"/>
      <c r="F557" s="98" t="str">
        <f>IF($E557="","",IFERROR(VLOOKUP($E557,tbFuncionarios[[Matrícula]:[Status]],2,FALSE),""))</f>
        <v/>
      </c>
      <c r="G557" s="102" t="str">
        <f>IF($E557="","",IFERROR(VLOOKUP($E557,tbFuncionarios[[Matrícula]:[Status]],4,FALSE),""))</f>
        <v/>
      </c>
      <c r="H557" s="102" t="str">
        <f>IF($E557="","",IFERROR(VLOOKUP($E557,tbFuncionarios[[Matrícula]:[Status]],5,FALSE),""))</f>
        <v/>
      </c>
      <c r="I557" s="102" t="str">
        <f>IF($E557="","",IFERROR(VLOOKUP($E557,tbFuncionarios[[Matrícula]:[Status]],6,FALSE),""))</f>
        <v/>
      </c>
      <c r="J557" s="98" t="str">
        <f>IF($E557="","",IFERROR(INDEX(tbFuncionarios[],MATCH($E557,tbFuncionarios[Matrícula],0),2),""))</f>
        <v/>
      </c>
      <c r="K557" s="102" t="str">
        <f>IF($E557="","",IFERROR(VLOOKUP($E557,tbFuncionarios[[Matrícula]:[Status]],7,FALSE),""))</f>
        <v/>
      </c>
      <c r="L557" s="99"/>
      <c r="M557" s="99"/>
      <c r="N557" s="100" t="str">
        <f t="shared" si="24"/>
        <v/>
      </c>
      <c r="O557" s="101"/>
    </row>
    <row r="558" spans="2:15" x14ac:dyDescent="0.25">
      <c r="B558" s="9" t="str">
        <f t="shared" si="25"/>
        <v/>
      </c>
      <c r="C558" s="96">
        <f t="shared" si="26"/>
        <v>552</v>
      </c>
      <c r="D558" s="97"/>
      <c r="F558" s="98" t="str">
        <f>IF($E558="","",IFERROR(VLOOKUP($E558,tbFuncionarios[[Matrícula]:[Status]],2,FALSE),""))</f>
        <v/>
      </c>
      <c r="G558" s="102" t="str">
        <f>IF($E558="","",IFERROR(VLOOKUP($E558,tbFuncionarios[[Matrícula]:[Status]],4,FALSE),""))</f>
        <v/>
      </c>
      <c r="H558" s="102" t="str">
        <f>IF($E558="","",IFERROR(VLOOKUP($E558,tbFuncionarios[[Matrícula]:[Status]],5,FALSE),""))</f>
        <v/>
      </c>
      <c r="I558" s="102" t="str">
        <f>IF($E558="","",IFERROR(VLOOKUP($E558,tbFuncionarios[[Matrícula]:[Status]],6,FALSE),""))</f>
        <v/>
      </c>
      <c r="J558" s="98" t="str">
        <f>IF($E558="","",IFERROR(INDEX(tbFuncionarios[],MATCH($E558,tbFuncionarios[Matrícula],0),2),""))</f>
        <v/>
      </c>
      <c r="K558" s="102" t="str">
        <f>IF($E558="","",IFERROR(VLOOKUP($E558,tbFuncionarios[[Matrícula]:[Status]],7,FALSE),""))</f>
        <v/>
      </c>
      <c r="L558" s="99"/>
      <c r="M558" s="99"/>
      <c r="N558" s="100" t="str">
        <f t="shared" si="24"/>
        <v/>
      </c>
      <c r="O558" s="101"/>
    </row>
    <row r="559" spans="2:15" x14ac:dyDescent="0.25">
      <c r="B559" s="9" t="str">
        <f t="shared" si="25"/>
        <v/>
      </c>
      <c r="C559" s="96">
        <f t="shared" si="26"/>
        <v>553</v>
      </c>
      <c r="D559" s="97"/>
      <c r="F559" s="98" t="str">
        <f>IF($E559="","",IFERROR(VLOOKUP($E559,tbFuncionarios[[Matrícula]:[Status]],2,FALSE),""))</f>
        <v/>
      </c>
      <c r="G559" s="102" t="str">
        <f>IF($E559="","",IFERROR(VLOOKUP($E559,tbFuncionarios[[Matrícula]:[Status]],4,FALSE),""))</f>
        <v/>
      </c>
      <c r="H559" s="102" t="str">
        <f>IF($E559="","",IFERROR(VLOOKUP($E559,tbFuncionarios[[Matrícula]:[Status]],5,FALSE),""))</f>
        <v/>
      </c>
      <c r="I559" s="102" t="str">
        <f>IF($E559="","",IFERROR(VLOOKUP($E559,tbFuncionarios[[Matrícula]:[Status]],6,FALSE),""))</f>
        <v/>
      </c>
      <c r="J559" s="98" t="str">
        <f>IF($E559="","",IFERROR(INDEX(tbFuncionarios[],MATCH($E559,tbFuncionarios[Matrícula],0),2),""))</f>
        <v/>
      </c>
      <c r="K559" s="102" t="str">
        <f>IF($E559="","",IFERROR(VLOOKUP($E559,tbFuncionarios[[Matrícula]:[Status]],7,FALSE),""))</f>
        <v/>
      </c>
      <c r="L559" s="99"/>
      <c r="M559" s="99"/>
      <c r="N559" s="100" t="str">
        <f t="shared" si="24"/>
        <v/>
      </c>
      <c r="O559" s="101"/>
    </row>
    <row r="560" spans="2:15" x14ac:dyDescent="0.25">
      <c r="B560" s="9" t="str">
        <f t="shared" si="25"/>
        <v/>
      </c>
      <c r="C560" s="96">
        <f t="shared" si="26"/>
        <v>554</v>
      </c>
      <c r="D560" s="97"/>
      <c r="F560" s="98" t="str">
        <f>IF($E560="","",IFERROR(VLOOKUP($E560,tbFuncionarios[[Matrícula]:[Status]],2,FALSE),""))</f>
        <v/>
      </c>
      <c r="G560" s="102" t="str">
        <f>IF($E560="","",IFERROR(VLOOKUP($E560,tbFuncionarios[[Matrícula]:[Status]],4,FALSE),""))</f>
        <v/>
      </c>
      <c r="H560" s="102" t="str">
        <f>IF($E560="","",IFERROR(VLOOKUP($E560,tbFuncionarios[[Matrícula]:[Status]],5,FALSE),""))</f>
        <v/>
      </c>
      <c r="I560" s="102" t="str">
        <f>IF($E560="","",IFERROR(VLOOKUP($E560,tbFuncionarios[[Matrícula]:[Status]],6,FALSE),""))</f>
        <v/>
      </c>
      <c r="J560" s="98" t="str">
        <f>IF($E560="","",IFERROR(INDEX(tbFuncionarios[],MATCH($E560,tbFuncionarios[Matrícula],0),2),""))</f>
        <v/>
      </c>
      <c r="K560" s="102" t="str">
        <f>IF($E560="","",IFERROR(VLOOKUP($E560,tbFuncionarios[[Matrícula]:[Status]],7,FALSE),""))</f>
        <v/>
      </c>
      <c r="L560" s="99"/>
      <c r="M560" s="99"/>
      <c r="N560" s="100" t="str">
        <f t="shared" si="24"/>
        <v/>
      </c>
      <c r="O560" s="101"/>
    </row>
    <row r="561" spans="2:15" x14ac:dyDescent="0.25">
      <c r="B561" s="9" t="str">
        <f t="shared" si="25"/>
        <v/>
      </c>
      <c r="C561" s="96">
        <f t="shared" si="26"/>
        <v>555</v>
      </c>
      <c r="D561" s="97"/>
      <c r="F561" s="98" t="str">
        <f>IF($E561="","",IFERROR(VLOOKUP($E561,tbFuncionarios[[Matrícula]:[Status]],2,FALSE),""))</f>
        <v/>
      </c>
      <c r="G561" s="102" t="str">
        <f>IF($E561="","",IFERROR(VLOOKUP($E561,tbFuncionarios[[Matrícula]:[Status]],4,FALSE),""))</f>
        <v/>
      </c>
      <c r="H561" s="102" t="str">
        <f>IF($E561="","",IFERROR(VLOOKUP($E561,tbFuncionarios[[Matrícula]:[Status]],5,FALSE),""))</f>
        <v/>
      </c>
      <c r="I561" s="102" t="str">
        <f>IF($E561="","",IFERROR(VLOOKUP($E561,tbFuncionarios[[Matrícula]:[Status]],6,FALSE),""))</f>
        <v/>
      </c>
      <c r="J561" s="98" t="str">
        <f>IF($E561="","",IFERROR(INDEX(tbFuncionarios[],MATCH($E561,tbFuncionarios[Matrícula],0),2),""))</f>
        <v/>
      </c>
      <c r="K561" s="102" t="str">
        <f>IF($E561="","",IFERROR(VLOOKUP($E561,tbFuncionarios[[Matrícula]:[Status]],7,FALSE),""))</f>
        <v/>
      </c>
      <c r="L561" s="99"/>
      <c r="M561" s="99"/>
      <c r="N561" s="100" t="str">
        <f t="shared" si="24"/>
        <v/>
      </c>
      <c r="O561" s="101"/>
    </row>
    <row r="562" spans="2:15" x14ac:dyDescent="0.25">
      <c r="B562" s="9" t="str">
        <f t="shared" si="25"/>
        <v/>
      </c>
      <c r="C562" s="96">
        <f t="shared" si="26"/>
        <v>556</v>
      </c>
      <c r="D562" s="97"/>
      <c r="F562" s="98" t="str">
        <f>IF($E562="","",IFERROR(VLOOKUP($E562,tbFuncionarios[[Matrícula]:[Status]],2,FALSE),""))</f>
        <v/>
      </c>
      <c r="G562" s="102" t="str">
        <f>IF($E562="","",IFERROR(VLOOKUP($E562,tbFuncionarios[[Matrícula]:[Status]],4,FALSE),""))</f>
        <v/>
      </c>
      <c r="H562" s="102" t="str">
        <f>IF($E562="","",IFERROR(VLOOKUP($E562,tbFuncionarios[[Matrícula]:[Status]],5,FALSE),""))</f>
        <v/>
      </c>
      <c r="I562" s="102" t="str">
        <f>IF($E562="","",IFERROR(VLOOKUP($E562,tbFuncionarios[[Matrícula]:[Status]],6,FALSE),""))</f>
        <v/>
      </c>
      <c r="J562" s="98" t="str">
        <f>IF($E562="","",IFERROR(INDEX(tbFuncionarios[],MATCH($E562,tbFuncionarios[Matrícula],0),2),""))</f>
        <v/>
      </c>
      <c r="K562" s="102" t="str">
        <f>IF($E562="","",IFERROR(VLOOKUP($E562,tbFuncionarios[[Matrícula]:[Status]],7,FALSE),""))</f>
        <v/>
      </c>
      <c r="L562" s="99"/>
      <c r="M562" s="99"/>
      <c r="N562" s="100" t="str">
        <f t="shared" si="24"/>
        <v/>
      </c>
      <c r="O562" s="101"/>
    </row>
    <row r="563" spans="2:15" x14ac:dyDescent="0.25">
      <c r="B563" s="9" t="str">
        <f t="shared" si="25"/>
        <v/>
      </c>
      <c r="C563" s="96">
        <f t="shared" si="26"/>
        <v>557</v>
      </c>
      <c r="D563" s="97"/>
      <c r="F563" s="98" t="str">
        <f>IF($E563="","",IFERROR(VLOOKUP($E563,tbFuncionarios[[Matrícula]:[Status]],2,FALSE),""))</f>
        <v/>
      </c>
      <c r="G563" s="102" t="str">
        <f>IF($E563="","",IFERROR(VLOOKUP($E563,tbFuncionarios[[Matrícula]:[Status]],4,FALSE),""))</f>
        <v/>
      </c>
      <c r="H563" s="102" t="str">
        <f>IF($E563="","",IFERROR(VLOOKUP($E563,tbFuncionarios[[Matrícula]:[Status]],5,FALSE),""))</f>
        <v/>
      </c>
      <c r="I563" s="102" t="str">
        <f>IF($E563="","",IFERROR(VLOOKUP($E563,tbFuncionarios[[Matrícula]:[Status]],6,FALSE),""))</f>
        <v/>
      </c>
      <c r="J563" s="98" t="str">
        <f>IF($E563="","",IFERROR(INDEX(tbFuncionarios[],MATCH($E563,tbFuncionarios[Matrícula],0),2),""))</f>
        <v/>
      </c>
      <c r="K563" s="102" t="str">
        <f>IF($E563="","",IFERROR(VLOOKUP($E563,tbFuncionarios[[Matrícula]:[Status]],7,FALSE),""))</f>
        <v/>
      </c>
      <c r="L563" s="99"/>
      <c r="M563" s="99"/>
      <c r="N563" s="100" t="str">
        <f t="shared" si="24"/>
        <v/>
      </c>
      <c r="O563" s="101"/>
    </row>
    <row r="564" spans="2:15" x14ac:dyDescent="0.25">
      <c r="B564" s="9" t="str">
        <f t="shared" si="25"/>
        <v/>
      </c>
      <c r="C564" s="96">
        <f t="shared" si="26"/>
        <v>558</v>
      </c>
      <c r="D564" s="97"/>
      <c r="F564" s="98" t="str">
        <f>IF($E564="","",IFERROR(VLOOKUP($E564,tbFuncionarios[[Matrícula]:[Status]],2,FALSE),""))</f>
        <v/>
      </c>
      <c r="G564" s="102" t="str">
        <f>IF($E564="","",IFERROR(VLOOKUP($E564,tbFuncionarios[[Matrícula]:[Status]],4,FALSE),""))</f>
        <v/>
      </c>
      <c r="H564" s="102" t="str">
        <f>IF($E564="","",IFERROR(VLOOKUP($E564,tbFuncionarios[[Matrícula]:[Status]],5,FALSE),""))</f>
        <v/>
      </c>
      <c r="I564" s="102" t="str">
        <f>IF($E564="","",IFERROR(VLOOKUP($E564,tbFuncionarios[[Matrícula]:[Status]],6,FALSE),""))</f>
        <v/>
      </c>
      <c r="J564" s="98" t="str">
        <f>IF($E564="","",IFERROR(INDEX(tbFuncionarios[],MATCH($E564,tbFuncionarios[Matrícula],0),2),""))</f>
        <v/>
      </c>
      <c r="K564" s="102" t="str">
        <f>IF($E564="","",IFERROR(VLOOKUP($E564,tbFuncionarios[[Matrícula]:[Status]],7,FALSE),""))</f>
        <v/>
      </c>
      <c r="L564" s="99"/>
      <c r="M564" s="99"/>
      <c r="N564" s="100" t="str">
        <f t="shared" si="24"/>
        <v/>
      </c>
      <c r="O564" s="101"/>
    </row>
    <row r="565" spans="2:15" x14ac:dyDescent="0.25">
      <c r="B565" s="9" t="str">
        <f t="shared" si="25"/>
        <v/>
      </c>
      <c r="C565" s="96">
        <f t="shared" si="26"/>
        <v>559</v>
      </c>
      <c r="D565" s="97"/>
      <c r="F565" s="98" t="str">
        <f>IF($E565="","",IFERROR(VLOOKUP($E565,tbFuncionarios[[Matrícula]:[Status]],2,FALSE),""))</f>
        <v/>
      </c>
      <c r="G565" s="102" t="str">
        <f>IF($E565="","",IFERROR(VLOOKUP($E565,tbFuncionarios[[Matrícula]:[Status]],4,FALSE),""))</f>
        <v/>
      </c>
      <c r="H565" s="102" t="str">
        <f>IF($E565="","",IFERROR(VLOOKUP($E565,tbFuncionarios[[Matrícula]:[Status]],5,FALSE),""))</f>
        <v/>
      </c>
      <c r="I565" s="102" t="str">
        <f>IF($E565="","",IFERROR(VLOOKUP($E565,tbFuncionarios[[Matrícula]:[Status]],6,FALSE),""))</f>
        <v/>
      </c>
      <c r="J565" s="98" t="str">
        <f>IF($E565="","",IFERROR(INDEX(tbFuncionarios[],MATCH($E565,tbFuncionarios[Matrícula],0),2),""))</f>
        <v/>
      </c>
      <c r="K565" s="102" t="str">
        <f>IF($E565="","",IFERROR(VLOOKUP($E565,tbFuncionarios[[Matrícula]:[Status]],7,FALSE),""))</f>
        <v/>
      </c>
      <c r="L565" s="99"/>
      <c r="M565" s="99"/>
      <c r="N565" s="100" t="str">
        <f t="shared" si="24"/>
        <v/>
      </c>
      <c r="O565" s="101"/>
    </row>
    <row r="566" spans="2:15" x14ac:dyDescent="0.25">
      <c r="B566" s="9" t="str">
        <f t="shared" si="25"/>
        <v/>
      </c>
      <c r="C566" s="96">
        <f t="shared" si="26"/>
        <v>560</v>
      </c>
      <c r="D566" s="97"/>
      <c r="F566" s="98" t="str">
        <f>IF($E566="","",IFERROR(VLOOKUP($E566,tbFuncionarios[[Matrícula]:[Status]],2,FALSE),""))</f>
        <v/>
      </c>
      <c r="G566" s="102" t="str">
        <f>IF($E566="","",IFERROR(VLOOKUP($E566,tbFuncionarios[[Matrícula]:[Status]],4,FALSE),""))</f>
        <v/>
      </c>
      <c r="H566" s="102" t="str">
        <f>IF($E566="","",IFERROR(VLOOKUP($E566,tbFuncionarios[[Matrícula]:[Status]],5,FALSE),""))</f>
        <v/>
      </c>
      <c r="I566" s="102" t="str">
        <f>IF($E566="","",IFERROR(VLOOKUP($E566,tbFuncionarios[[Matrícula]:[Status]],6,FALSE),""))</f>
        <v/>
      </c>
      <c r="J566" s="98" t="str">
        <f>IF($E566="","",IFERROR(INDEX(tbFuncionarios[],MATCH($E566,tbFuncionarios[Matrícula],0),2),""))</f>
        <v/>
      </c>
      <c r="K566" s="102" t="str">
        <f>IF($E566="","",IFERROR(VLOOKUP($E566,tbFuncionarios[[Matrícula]:[Status]],7,FALSE),""))</f>
        <v/>
      </c>
      <c r="L566" s="99"/>
      <c r="M566" s="99"/>
      <c r="N566" s="100" t="str">
        <f t="shared" si="24"/>
        <v/>
      </c>
      <c r="O566" s="101"/>
    </row>
    <row r="567" spans="2:15" x14ac:dyDescent="0.25">
      <c r="B567" s="9" t="str">
        <f t="shared" si="25"/>
        <v/>
      </c>
      <c r="C567" s="96">
        <f t="shared" si="26"/>
        <v>561</v>
      </c>
      <c r="D567" s="97"/>
      <c r="F567" s="98" t="str">
        <f>IF($E567="","",IFERROR(VLOOKUP($E567,tbFuncionarios[[Matrícula]:[Status]],2,FALSE),""))</f>
        <v/>
      </c>
      <c r="G567" s="102" t="str">
        <f>IF($E567="","",IFERROR(VLOOKUP($E567,tbFuncionarios[[Matrícula]:[Status]],4,FALSE),""))</f>
        <v/>
      </c>
      <c r="H567" s="102" t="str">
        <f>IF($E567="","",IFERROR(VLOOKUP($E567,tbFuncionarios[[Matrícula]:[Status]],5,FALSE),""))</f>
        <v/>
      </c>
      <c r="I567" s="102" t="str">
        <f>IF($E567="","",IFERROR(VLOOKUP($E567,tbFuncionarios[[Matrícula]:[Status]],6,FALSE),""))</f>
        <v/>
      </c>
      <c r="J567" s="98" t="str">
        <f>IF($E567="","",IFERROR(INDEX(tbFuncionarios[],MATCH($E567,tbFuncionarios[Matrícula],0),2),""))</f>
        <v/>
      </c>
      <c r="K567" s="102" t="str">
        <f>IF($E567="","",IFERROR(VLOOKUP($E567,tbFuncionarios[[Matrícula]:[Status]],7,FALSE),""))</f>
        <v/>
      </c>
      <c r="L567" s="99"/>
      <c r="M567" s="99"/>
      <c r="N567" s="100" t="str">
        <f t="shared" si="24"/>
        <v/>
      </c>
      <c r="O567" s="101"/>
    </row>
    <row r="568" spans="2:15" x14ac:dyDescent="0.25">
      <c r="B568" s="9" t="str">
        <f t="shared" si="25"/>
        <v/>
      </c>
      <c r="C568" s="96">
        <f t="shared" si="26"/>
        <v>562</v>
      </c>
      <c r="D568" s="97"/>
      <c r="F568" s="98" t="str">
        <f>IF($E568="","",IFERROR(VLOOKUP($E568,tbFuncionarios[[Matrícula]:[Status]],2,FALSE),""))</f>
        <v/>
      </c>
      <c r="G568" s="102" t="str">
        <f>IF($E568="","",IFERROR(VLOOKUP($E568,tbFuncionarios[[Matrícula]:[Status]],4,FALSE),""))</f>
        <v/>
      </c>
      <c r="H568" s="102" t="str">
        <f>IF($E568="","",IFERROR(VLOOKUP($E568,tbFuncionarios[[Matrícula]:[Status]],5,FALSE),""))</f>
        <v/>
      </c>
      <c r="I568" s="102" t="str">
        <f>IF($E568="","",IFERROR(VLOOKUP($E568,tbFuncionarios[[Matrícula]:[Status]],6,FALSE),""))</f>
        <v/>
      </c>
      <c r="J568" s="98" t="str">
        <f>IF($E568="","",IFERROR(INDEX(tbFuncionarios[],MATCH($E568,tbFuncionarios[Matrícula],0),2),""))</f>
        <v/>
      </c>
      <c r="K568" s="102" t="str">
        <f>IF($E568="","",IFERROR(VLOOKUP($E568,tbFuncionarios[[Matrícula]:[Status]],7,FALSE),""))</f>
        <v/>
      </c>
      <c r="L568" s="99"/>
      <c r="M568" s="99"/>
      <c r="N568" s="100" t="str">
        <f t="shared" si="24"/>
        <v/>
      </c>
      <c r="O568" s="101"/>
    </row>
    <row r="569" spans="2:15" x14ac:dyDescent="0.25">
      <c r="B569" s="9" t="str">
        <f t="shared" si="25"/>
        <v/>
      </c>
      <c r="C569" s="96">
        <f t="shared" si="26"/>
        <v>563</v>
      </c>
      <c r="D569" s="97"/>
      <c r="F569" s="98" t="str">
        <f>IF($E569="","",IFERROR(VLOOKUP($E569,tbFuncionarios[[Matrícula]:[Status]],2,FALSE),""))</f>
        <v/>
      </c>
      <c r="G569" s="102" t="str">
        <f>IF($E569="","",IFERROR(VLOOKUP($E569,tbFuncionarios[[Matrícula]:[Status]],4,FALSE),""))</f>
        <v/>
      </c>
      <c r="H569" s="102" t="str">
        <f>IF($E569="","",IFERROR(VLOOKUP($E569,tbFuncionarios[[Matrícula]:[Status]],5,FALSE),""))</f>
        <v/>
      </c>
      <c r="I569" s="102" t="str">
        <f>IF($E569="","",IFERROR(VLOOKUP($E569,tbFuncionarios[[Matrícula]:[Status]],6,FALSE),""))</f>
        <v/>
      </c>
      <c r="J569" s="98" t="str">
        <f>IF($E569="","",IFERROR(INDEX(tbFuncionarios[],MATCH($E569,tbFuncionarios[Matrícula],0),2),""))</f>
        <v/>
      </c>
      <c r="K569" s="102" t="str">
        <f>IF($E569="","",IFERROR(VLOOKUP($E569,tbFuncionarios[[Matrícula]:[Status]],7,FALSE),""))</f>
        <v/>
      </c>
      <c r="L569" s="99"/>
      <c r="M569" s="99"/>
      <c r="N569" s="100" t="str">
        <f t="shared" si="24"/>
        <v/>
      </c>
      <c r="O569" s="101"/>
    </row>
    <row r="570" spans="2:15" x14ac:dyDescent="0.25">
      <c r="B570" s="9" t="str">
        <f t="shared" si="25"/>
        <v/>
      </c>
      <c r="C570" s="96">
        <f t="shared" si="26"/>
        <v>564</v>
      </c>
      <c r="D570" s="97"/>
      <c r="F570" s="98" t="str">
        <f>IF($E570="","",IFERROR(VLOOKUP($E570,tbFuncionarios[[Matrícula]:[Status]],2,FALSE),""))</f>
        <v/>
      </c>
      <c r="G570" s="102" t="str">
        <f>IF($E570="","",IFERROR(VLOOKUP($E570,tbFuncionarios[[Matrícula]:[Status]],4,FALSE),""))</f>
        <v/>
      </c>
      <c r="H570" s="102" t="str">
        <f>IF($E570="","",IFERROR(VLOOKUP($E570,tbFuncionarios[[Matrícula]:[Status]],5,FALSE),""))</f>
        <v/>
      </c>
      <c r="I570" s="102" t="str">
        <f>IF($E570="","",IFERROR(VLOOKUP($E570,tbFuncionarios[[Matrícula]:[Status]],6,FALSE),""))</f>
        <v/>
      </c>
      <c r="J570" s="98" t="str">
        <f>IF($E570="","",IFERROR(INDEX(tbFuncionarios[],MATCH($E570,tbFuncionarios[Matrícula],0),2),""))</f>
        <v/>
      </c>
      <c r="K570" s="102" t="str">
        <f>IF($E570="","",IFERROR(VLOOKUP($E570,tbFuncionarios[[Matrícula]:[Status]],7,FALSE),""))</f>
        <v/>
      </c>
      <c r="L570" s="99"/>
      <c r="M570" s="99"/>
      <c r="N570" s="100" t="str">
        <f t="shared" si="24"/>
        <v/>
      </c>
      <c r="O570" s="101"/>
    </row>
    <row r="571" spans="2:15" x14ac:dyDescent="0.25">
      <c r="B571" s="9" t="str">
        <f t="shared" si="25"/>
        <v/>
      </c>
      <c r="C571" s="96">
        <f t="shared" si="26"/>
        <v>565</v>
      </c>
      <c r="D571" s="97"/>
      <c r="F571" s="98" t="str">
        <f>IF($E571="","",IFERROR(VLOOKUP($E571,tbFuncionarios[[Matrícula]:[Status]],2,FALSE),""))</f>
        <v/>
      </c>
      <c r="G571" s="102" t="str">
        <f>IF($E571="","",IFERROR(VLOOKUP($E571,tbFuncionarios[[Matrícula]:[Status]],4,FALSE),""))</f>
        <v/>
      </c>
      <c r="H571" s="102" t="str">
        <f>IF($E571="","",IFERROR(VLOOKUP($E571,tbFuncionarios[[Matrícula]:[Status]],5,FALSE),""))</f>
        <v/>
      </c>
      <c r="I571" s="102" t="str">
        <f>IF($E571="","",IFERROR(VLOOKUP($E571,tbFuncionarios[[Matrícula]:[Status]],6,FALSE),""))</f>
        <v/>
      </c>
      <c r="J571" s="98" t="str">
        <f>IF($E571="","",IFERROR(INDEX(tbFuncionarios[],MATCH($E571,tbFuncionarios[Matrícula],0),2),""))</f>
        <v/>
      </c>
      <c r="K571" s="102" t="str">
        <f>IF($E571="","",IFERROR(VLOOKUP($E571,tbFuncionarios[[Matrícula]:[Status]],7,FALSE),""))</f>
        <v/>
      </c>
      <c r="L571" s="99"/>
      <c r="M571" s="99"/>
      <c r="N571" s="100" t="str">
        <f t="shared" si="24"/>
        <v/>
      </c>
      <c r="O571" s="101"/>
    </row>
    <row r="572" spans="2:15" x14ac:dyDescent="0.25">
      <c r="B572" s="9" t="str">
        <f t="shared" si="25"/>
        <v/>
      </c>
      <c r="C572" s="96">
        <f t="shared" si="26"/>
        <v>566</v>
      </c>
      <c r="D572" s="97"/>
      <c r="F572" s="98" t="str">
        <f>IF($E572="","",IFERROR(VLOOKUP($E572,tbFuncionarios[[Matrícula]:[Status]],2,FALSE),""))</f>
        <v/>
      </c>
      <c r="G572" s="102" t="str">
        <f>IF($E572="","",IFERROR(VLOOKUP($E572,tbFuncionarios[[Matrícula]:[Status]],4,FALSE),""))</f>
        <v/>
      </c>
      <c r="H572" s="102" t="str">
        <f>IF($E572="","",IFERROR(VLOOKUP($E572,tbFuncionarios[[Matrícula]:[Status]],5,FALSE),""))</f>
        <v/>
      </c>
      <c r="I572" s="102" t="str">
        <f>IF($E572="","",IFERROR(VLOOKUP($E572,tbFuncionarios[[Matrícula]:[Status]],6,FALSE),""))</f>
        <v/>
      </c>
      <c r="J572" s="98" t="str">
        <f>IF($E572="","",IFERROR(INDEX(tbFuncionarios[],MATCH($E572,tbFuncionarios[Matrícula],0),2),""))</f>
        <v/>
      </c>
      <c r="K572" s="102" t="str">
        <f>IF($E572="","",IFERROR(VLOOKUP($E572,tbFuncionarios[[Matrícula]:[Status]],7,FALSE),""))</f>
        <v/>
      </c>
      <c r="L572" s="99"/>
      <c r="M572" s="99"/>
      <c r="N572" s="100" t="str">
        <f t="shared" si="24"/>
        <v/>
      </c>
      <c r="O572" s="101"/>
    </row>
    <row r="573" spans="2:15" x14ac:dyDescent="0.25">
      <c r="B573" s="9" t="str">
        <f t="shared" si="25"/>
        <v/>
      </c>
      <c r="C573" s="96">
        <f t="shared" si="26"/>
        <v>567</v>
      </c>
      <c r="D573" s="97"/>
      <c r="F573" s="98" t="str">
        <f>IF($E573="","",IFERROR(VLOOKUP($E573,tbFuncionarios[[Matrícula]:[Status]],2,FALSE),""))</f>
        <v/>
      </c>
      <c r="G573" s="102" t="str">
        <f>IF($E573="","",IFERROR(VLOOKUP($E573,tbFuncionarios[[Matrícula]:[Status]],4,FALSE),""))</f>
        <v/>
      </c>
      <c r="H573" s="102" t="str">
        <f>IF($E573="","",IFERROR(VLOOKUP($E573,tbFuncionarios[[Matrícula]:[Status]],5,FALSE),""))</f>
        <v/>
      </c>
      <c r="I573" s="102" t="str">
        <f>IF($E573="","",IFERROR(VLOOKUP($E573,tbFuncionarios[[Matrícula]:[Status]],6,FALSE),""))</f>
        <v/>
      </c>
      <c r="J573" s="98" t="str">
        <f>IF($E573="","",IFERROR(INDEX(tbFuncionarios[],MATCH($E573,tbFuncionarios[Matrícula],0),2),""))</f>
        <v/>
      </c>
      <c r="K573" s="102" t="str">
        <f>IF($E573="","",IFERROR(VLOOKUP($E573,tbFuncionarios[[Matrícula]:[Status]],7,FALSE),""))</f>
        <v/>
      </c>
      <c r="L573" s="99"/>
      <c r="M573" s="99"/>
      <c r="N573" s="100" t="str">
        <f t="shared" si="24"/>
        <v/>
      </c>
      <c r="O573" s="101"/>
    </row>
    <row r="574" spans="2:15" x14ac:dyDescent="0.25">
      <c r="B574" s="9" t="str">
        <f t="shared" si="25"/>
        <v/>
      </c>
      <c r="C574" s="96">
        <f t="shared" si="26"/>
        <v>568</v>
      </c>
      <c r="D574" s="97"/>
      <c r="F574" s="98" t="str">
        <f>IF($E574="","",IFERROR(VLOOKUP($E574,tbFuncionarios[[Matrícula]:[Status]],2,FALSE),""))</f>
        <v/>
      </c>
      <c r="G574" s="102" t="str">
        <f>IF($E574="","",IFERROR(VLOOKUP($E574,tbFuncionarios[[Matrícula]:[Status]],4,FALSE),""))</f>
        <v/>
      </c>
      <c r="H574" s="102" t="str">
        <f>IF($E574="","",IFERROR(VLOOKUP($E574,tbFuncionarios[[Matrícula]:[Status]],5,FALSE),""))</f>
        <v/>
      </c>
      <c r="I574" s="102" t="str">
        <f>IF($E574="","",IFERROR(VLOOKUP($E574,tbFuncionarios[[Matrícula]:[Status]],6,FALSE),""))</f>
        <v/>
      </c>
      <c r="J574" s="98" t="str">
        <f>IF($E574="","",IFERROR(INDEX(tbFuncionarios[],MATCH($E574,tbFuncionarios[Matrícula],0),2),""))</f>
        <v/>
      </c>
      <c r="K574" s="102" t="str">
        <f>IF($E574="","",IFERROR(VLOOKUP($E574,tbFuncionarios[[Matrícula]:[Status]],7,FALSE),""))</f>
        <v/>
      </c>
      <c r="L574" s="99"/>
      <c r="M574" s="99"/>
      <c r="N574" s="100" t="str">
        <f t="shared" si="24"/>
        <v/>
      </c>
      <c r="O574" s="101"/>
    </row>
    <row r="575" spans="2:15" x14ac:dyDescent="0.25">
      <c r="B575" s="9" t="str">
        <f t="shared" si="25"/>
        <v/>
      </c>
      <c r="C575" s="96">
        <f t="shared" si="26"/>
        <v>569</v>
      </c>
      <c r="D575" s="97"/>
      <c r="F575" s="98" t="str">
        <f>IF($E575="","",IFERROR(VLOOKUP($E575,tbFuncionarios[[Matrícula]:[Status]],2,FALSE),""))</f>
        <v/>
      </c>
      <c r="G575" s="102" t="str">
        <f>IF($E575="","",IFERROR(VLOOKUP($E575,tbFuncionarios[[Matrícula]:[Status]],4,FALSE),""))</f>
        <v/>
      </c>
      <c r="H575" s="102" t="str">
        <f>IF($E575="","",IFERROR(VLOOKUP($E575,tbFuncionarios[[Matrícula]:[Status]],5,FALSE),""))</f>
        <v/>
      </c>
      <c r="I575" s="102" t="str">
        <f>IF($E575="","",IFERROR(VLOOKUP($E575,tbFuncionarios[[Matrícula]:[Status]],6,FALSE),""))</f>
        <v/>
      </c>
      <c r="J575" s="98" t="str">
        <f>IF($E575="","",IFERROR(INDEX(tbFuncionarios[],MATCH($E575,tbFuncionarios[Matrícula],0),2),""))</f>
        <v/>
      </c>
      <c r="K575" s="102" t="str">
        <f>IF($E575="","",IFERROR(VLOOKUP($E575,tbFuncionarios[[Matrícula]:[Status]],7,FALSE),""))</f>
        <v/>
      </c>
      <c r="L575" s="99"/>
      <c r="M575" s="99"/>
      <c r="N575" s="100" t="str">
        <f t="shared" si="24"/>
        <v/>
      </c>
      <c r="O575" s="101"/>
    </row>
    <row r="576" spans="2:15" x14ac:dyDescent="0.25">
      <c r="B576" s="9" t="str">
        <f t="shared" si="25"/>
        <v/>
      </c>
      <c r="C576" s="96">
        <f t="shared" si="26"/>
        <v>570</v>
      </c>
      <c r="D576" s="97"/>
      <c r="F576" s="98" t="str">
        <f>IF($E576="","",IFERROR(VLOOKUP($E576,tbFuncionarios[[Matrícula]:[Status]],2,FALSE),""))</f>
        <v/>
      </c>
      <c r="G576" s="102" t="str">
        <f>IF($E576="","",IFERROR(VLOOKUP($E576,tbFuncionarios[[Matrícula]:[Status]],4,FALSE),""))</f>
        <v/>
      </c>
      <c r="H576" s="102" t="str">
        <f>IF($E576="","",IFERROR(VLOOKUP($E576,tbFuncionarios[[Matrícula]:[Status]],5,FALSE),""))</f>
        <v/>
      </c>
      <c r="I576" s="102" t="str">
        <f>IF($E576="","",IFERROR(VLOOKUP($E576,tbFuncionarios[[Matrícula]:[Status]],6,FALSE),""))</f>
        <v/>
      </c>
      <c r="J576" s="98" t="str">
        <f>IF($E576="","",IFERROR(INDEX(tbFuncionarios[],MATCH($E576,tbFuncionarios[Matrícula],0),2),""))</f>
        <v/>
      </c>
      <c r="K576" s="102" t="str">
        <f>IF($E576="","",IFERROR(VLOOKUP($E576,tbFuncionarios[[Matrícula]:[Status]],7,FALSE),""))</f>
        <v/>
      </c>
      <c r="L576" s="99"/>
      <c r="M576" s="99"/>
      <c r="N576" s="100" t="str">
        <f t="shared" si="24"/>
        <v/>
      </c>
      <c r="O576" s="101"/>
    </row>
    <row r="577" spans="2:15" x14ac:dyDescent="0.25">
      <c r="B577" s="9" t="str">
        <f t="shared" si="25"/>
        <v/>
      </c>
      <c r="C577" s="96">
        <f t="shared" si="26"/>
        <v>571</v>
      </c>
      <c r="D577" s="97"/>
      <c r="F577" s="98" t="str">
        <f>IF($E577="","",IFERROR(VLOOKUP($E577,tbFuncionarios[[Matrícula]:[Status]],2,FALSE),""))</f>
        <v/>
      </c>
      <c r="G577" s="102" t="str">
        <f>IF($E577="","",IFERROR(VLOOKUP($E577,tbFuncionarios[[Matrícula]:[Status]],4,FALSE),""))</f>
        <v/>
      </c>
      <c r="H577" s="102" t="str">
        <f>IF($E577="","",IFERROR(VLOOKUP($E577,tbFuncionarios[[Matrícula]:[Status]],5,FALSE),""))</f>
        <v/>
      </c>
      <c r="I577" s="102" t="str">
        <f>IF($E577="","",IFERROR(VLOOKUP($E577,tbFuncionarios[[Matrícula]:[Status]],6,FALSE),""))</f>
        <v/>
      </c>
      <c r="J577" s="98" t="str">
        <f>IF($E577="","",IFERROR(INDEX(tbFuncionarios[],MATCH($E577,tbFuncionarios[Matrícula],0),2),""))</f>
        <v/>
      </c>
      <c r="K577" s="102" t="str">
        <f>IF($E577="","",IFERROR(VLOOKUP($E577,tbFuncionarios[[Matrícula]:[Status]],7,FALSE),""))</f>
        <v/>
      </c>
      <c r="L577" s="99"/>
      <c r="M577" s="99"/>
      <c r="N577" s="100" t="str">
        <f t="shared" si="24"/>
        <v/>
      </c>
      <c r="O577" s="101"/>
    </row>
    <row r="578" spans="2:15" x14ac:dyDescent="0.25">
      <c r="B578" s="9" t="str">
        <f t="shared" si="25"/>
        <v/>
      </c>
      <c r="C578" s="96">
        <f t="shared" si="26"/>
        <v>572</v>
      </c>
      <c r="D578" s="97"/>
      <c r="F578" s="98" t="str">
        <f>IF($E578="","",IFERROR(VLOOKUP($E578,tbFuncionarios[[Matrícula]:[Status]],2,FALSE),""))</f>
        <v/>
      </c>
      <c r="G578" s="102" t="str">
        <f>IF($E578="","",IFERROR(VLOOKUP($E578,tbFuncionarios[[Matrícula]:[Status]],4,FALSE),""))</f>
        <v/>
      </c>
      <c r="H578" s="102" t="str">
        <f>IF($E578="","",IFERROR(VLOOKUP($E578,tbFuncionarios[[Matrícula]:[Status]],5,FALSE),""))</f>
        <v/>
      </c>
      <c r="I578" s="102" t="str">
        <f>IF($E578="","",IFERROR(VLOOKUP($E578,tbFuncionarios[[Matrícula]:[Status]],6,FALSE),""))</f>
        <v/>
      </c>
      <c r="J578" s="98" t="str">
        <f>IF($E578="","",IFERROR(INDEX(tbFuncionarios[],MATCH($E578,tbFuncionarios[Matrícula],0),2),""))</f>
        <v/>
      </c>
      <c r="K578" s="102" t="str">
        <f>IF($E578="","",IFERROR(VLOOKUP($E578,tbFuncionarios[[Matrícula]:[Status]],7,FALSE),""))</f>
        <v/>
      </c>
      <c r="L578" s="99"/>
      <c r="M578" s="99"/>
      <c r="N578" s="100" t="str">
        <f t="shared" si="24"/>
        <v/>
      </c>
      <c r="O578" s="101"/>
    </row>
    <row r="579" spans="2:15" x14ac:dyDescent="0.25">
      <c r="B579" s="9" t="str">
        <f t="shared" si="25"/>
        <v/>
      </c>
      <c r="C579" s="96">
        <f t="shared" si="26"/>
        <v>573</v>
      </c>
      <c r="D579" s="97"/>
      <c r="F579" s="98" t="str">
        <f>IF($E579="","",IFERROR(VLOOKUP($E579,tbFuncionarios[[Matrícula]:[Status]],2,FALSE),""))</f>
        <v/>
      </c>
      <c r="G579" s="102" t="str">
        <f>IF($E579="","",IFERROR(VLOOKUP($E579,tbFuncionarios[[Matrícula]:[Status]],4,FALSE),""))</f>
        <v/>
      </c>
      <c r="H579" s="102" t="str">
        <f>IF($E579="","",IFERROR(VLOOKUP($E579,tbFuncionarios[[Matrícula]:[Status]],5,FALSE),""))</f>
        <v/>
      </c>
      <c r="I579" s="102" t="str">
        <f>IF($E579="","",IFERROR(VLOOKUP($E579,tbFuncionarios[[Matrícula]:[Status]],6,FALSE),""))</f>
        <v/>
      </c>
      <c r="J579" s="98" t="str">
        <f>IF($E579="","",IFERROR(INDEX(tbFuncionarios[],MATCH($E579,tbFuncionarios[Matrícula],0),2),""))</f>
        <v/>
      </c>
      <c r="K579" s="102" t="str">
        <f>IF($E579="","",IFERROR(VLOOKUP($E579,tbFuncionarios[[Matrícula]:[Status]],7,FALSE),""))</f>
        <v/>
      </c>
      <c r="L579" s="99"/>
      <c r="M579" s="99"/>
      <c r="N579" s="100" t="str">
        <f t="shared" si="24"/>
        <v/>
      </c>
      <c r="O579" s="101"/>
    </row>
    <row r="580" spans="2:15" x14ac:dyDescent="0.25">
      <c r="B580" s="9" t="str">
        <f t="shared" si="25"/>
        <v/>
      </c>
      <c r="C580" s="96">
        <f t="shared" si="26"/>
        <v>574</v>
      </c>
      <c r="D580" s="97"/>
      <c r="F580" s="98" t="str">
        <f>IF($E580="","",IFERROR(VLOOKUP($E580,tbFuncionarios[[Matrícula]:[Status]],2,FALSE),""))</f>
        <v/>
      </c>
      <c r="G580" s="102" t="str">
        <f>IF($E580="","",IFERROR(VLOOKUP($E580,tbFuncionarios[[Matrícula]:[Status]],4,FALSE),""))</f>
        <v/>
      </c>
      <c r="H580" s="102" t="str">
        <f>IF($E580="","",IFERROR(VLOOKUP($E580,tbFuncionarios[[Matrícula]:[Status]],5,FALSE),""))</f>
        <v/>
      </c>
      <c r="I580" s="102" t="str">
        <f>IF($E580="","",IFERROR(VLOOKUP($E580,tbFuncionarios[[Matrícula]:[Status]],6,FALSE),""))</f>
        <v/>
      </c>
      <c r="J580" s="98" t="str">
        <f>IF($E580="","",IFERROR(INDEX(tbFuncionarios[],MATCH($E580,tbFuncionarios[Matrícula],0),2),""))</f>
        <v/>
      </c>
      <c r="K580" s="102" t="str">
        <f>IF($E580="","",IFERROR(VLOOKUP($E580,tbFuncionarios[[Matrícula]:[Status]],7,FALSE),""))</f>
        <v/>
      </c>
      <c r="L580" s="99"/>
      <c r="M580" s="99"/>
      <c r="N580" s="100" t="str">
        <f t="shared" si="24"/>
        <v/>
      </c>
      <c r="O580" s="101"/>
    </row>
    <row r="581" spans="2:15" x14ac:dyDescent="0.25">
      <c r="B581" s="9" t="str">
        <f t="shared" si="25"/>
        <v/>
      </c>
      <c r="C581" s="96">
        <f t="shared" si="26"/>
        <v>575</v>
      </c>
      <c r="D581" s="97"/>
      <c r="F581" s="98" t="str">
        <f>IF($E581="","",IFERROR(VLOOKUP($E581,tbFuncionarios[[Matrícula]:[Status]],2,FALSE),""))</f>
        <v/>
      </c>
      <c r="G581" s="102" t="str">
        <f>IF($E581="","",IFERROR(VLOOKUP($E581,tbFuncionarios[[Matrícula]:[Status]],4,FALSE),""))</f>
        <v/>
      </c>
      <c r="H581" s="102" t="str">
        <f>IF($E581="","",IFERROR(VLOOKUP($E581,tbFuncionarios[[Matrícula]:[Status]],5,FALSE),""))</f>
        <v/>
      </c>
      <c r="I581" s="102" t="str">
        <f>IF($E581="","",IFERROR(VLOOKUP($E581,tbFuncionarios[[Matrícula]:[Status]],6,FALSE),""))</f>
        <v/>
      </c>
      <c r="J581" s="98" t="str">
        <f>IF($E581="","",IFERROR(INDEX(tbFuncionarios[],MATCH($E581,tbFuncionarios[Matrícula],0),2),""))</f>
        <v/>
      </c>
      <c r="K581" s="102" t="str">
        <f>IF($E581="","",IFERROR(VLOOKUP($E581,tbFuncionarios[[Matrícula]:[Status]],7,FALSE),""))</f>
        <v/>
      </c>
      <c r="L581" s="99"/>
      <c r="M581" s="99"/>
      <c r="N581" s="100" t="str">
        <f t="shared" si="24"/>
        <v/>
      </c>
      <c r="O581" s="101"/>
    </row>
    <row r="582" spans="2:15" x14ac:dyDescent="0.25">
      <c r="B582" s="9" t="str">
        <f t="shared" si="25"/>
        <v/>
      </c>
      <c r="C582" s="96">
        <f t="shared" si="26"/>
        <v>576</v>
      </c>
      <c r="D582" s="97"/>
      <c r="F582" s="98" t="str">
        <f>IF($E582="","",IFERROR(VLOOKUP($E582,tbFuncionarios[[Matrícula]:[Status]],2,FALSE),""))</f>
        <v/>
      </c>
      <c r="G582" s="102" t="str">
        <f>IF($E582="","",IFERROR(VLOOKUP($E582,tbFuncionarios[[Matrícula]:[Status]],4,FALSE),""))</f>
        <v/>
      </c>
      <c r="H582" s="102" t="str">
        <f>IF($E582="","",IFERROR(VLOOKUP($E582,tbFuncionarios[[Matrícula]:[Status]],5,FALSE),""))</f>
        <v/>
      </c>
      <c r="I582" s="102" t="str">
        <f>IF($E582="","",IFERROR(VLOOKUP($E582,tbFuncionarios[[Matrícula]:[Status]],6,FALSE),""))</f>
        <v/>
      </c>
      <c r="J582" s="98" t="str">
        <f>IF($E582="","",IFERROR(INDEX(tbFuncionarios[],MATCH($E582,tbFuncionarios[Matrícula],0),2),""))</f>
        <v/>
      </c>
      <c r="K582" s="102" t="str">
        <f>IF($E582="","",IFERROR(VLOOKUP($E582,tbFuncionarios[[Matrícula]:[Status]],7,FALSE),""))</f>
        <v/>
      </c>
      <c r="L582" s="99"/>
      <c r="M582" s="99"/>
      <c r="N582" s="100" t="str">
        <f t="shared" si="24"/>
        <v/>
      </c>
      <c r="O582" s="101"/>
    </row>
    <row r="583" spans="2:15" x14ac:dyDescent="0.25">
      <c r="B583" s="9" t="str">
        <f t="shared" si="25"/>
        <v/>
      </c>
      <c r="C583" s="96">
        <f t="shared" si="26"/>
        <v>577</v>
      </c>
      <c r="D583" s="97"/>
      <c r="F583" s="98" t="str">
        <f>IF($E583="","",IFERROR(VLOOKUP($E583,tbFuncionarios[[Matrícula]:[Status]],2,FALSE),""))</f>
        <v/>
      </c>
      <c r="G583" s="102" t="str">
        <f>IF($E583="","",IFERROR(VLOOKUP($E583,tbFuncionarios[[Matrícula]:[Status]],4,FALSE),""))</f>
        <v/>
      </c>
      <c r="H583" s="102" t="str">
        <f>IF($E583="","",IFERROR(VLOOKUP($E583,tbFuncionarios[[Matrícula]:[Status]],5,FALSE),""))</f>
        <v/>
      </c>
      <c r="I583" s="102" t="str">
        <f>IF($E583="","",IFERROR(VLOOKUP($E583,tbFuncionarios[[Matrícula]:[Status]],6,FALSE),""))</f>
        <v/>
      </c>
      <c r="J583" s="98" t="str">
        <f>IF($E583="","",IFERROR(INDEX(tbFuncionarios[],MATCH($E583,tbFuncionarios[Matrícula],0),2),""))</f>
        <v/>
      </c>
      <c r="K583" s="102" t="str">
        <f>IF($E583="","",IFERROR(VLOOKUP($E583,tbFuncionarios[[Matrícula]:[Status]],7,FALSE),""))</f>
        <v/>
      </c>
      <c r="L583" s="99"/>
      <c r="M583" s="99"/>
      <c r="N583" s="100" t="str">
        <f t="shared" ref="N583:N646" si="27">IFERROR(IF(E583="","",IF(AND(L583&lt;&gt;"",M583&lt;&gt;""),IF((RIGHT(I583,5)-LEFT(I583,5))&gt;=(M583-L583),(RIGHT(I583,5)-LEFT(I583,5))-(M583-L583),0),IF(AND(L583&lt;&gt;"",M583=""),L583-LEFT(I583,5),IF(AND(L583="",M583=""),IF(RIGHT(I583,5)&gt;LEFT(I583,5),RIGHT(I583,5)-LEFT(I583,5),LEFT(I583,5)-RIGHT(I583,5)),"")))),"")</f>
        <v/>
      </c>
      <c r="O583" s="101"/>
    </row>
    <row r="584" spans="2:15" x14ac:dyDescent="0.25">
      <c r="B584" s="9" t="str">
        <f t="shared" si="25"/>
        <v/>
      </c>
      <c r="C584" s="96">
        <f t="shared" si="26"/>
        <v>578</v>
      </c>
      <c r="D584" s="97"/>
      <c r="F584" s="98" t="str">
        <f>IF($E584="","",IFERROR(VLOOKUP($E584,tbFuncionarios[[Matrícula]:[Status]],2,FALSE),""))</f>
        <v/>
      </c>
      <c r="G584" s="102" t="str">
        <f>IF($E584="","",IFERROR(VLOOKUP($E584,tbFuncionarios[[Matrícula]:[Status]],4,FALSE),""))</f>
        <v/>
      </c>
      <c r="H584" s="102" t="str">
        <f>IF($E584="","",IFERROR(VLOOKUP($E584,tbFuncionarios[[Matrícula]:[Status]],5,FALSE),""))</f>
        <v/>
      </c>
      <c r="I584" s="102" t="str">
        <f>IF($E584="","",IFERROR(VLOOKUP($E584,tbFuncionarios[[Matrícula]:[Status]],6,FALSE),""))</f>
        <v/>
      </c>
      <c r="J584" s="98" t="str">
        <f>IF($E584="","",IFERROR(INDEX(tbFuncionarios[],MATCH($E584,tbFuncionarios[Matrícula],0),2),""))</f>
        <v/>
      </c>
      <c r="K584" s="102" t="str">
        <f>IF($E584="","",IFERROR(VLOOKUP($E584,tbFuncionarios[[Matrícula]:[Status]],7,FALSE),""))</f>
        <v/>
      </c>
      <c r="L584" s="99"/>
      <c r="M584" s="99"/>
      <c r="N584" s="100" t="str">
        <f t="shared" si="27"/>
        <v/>
      </c>
      <c r="O584" s="101"/>
    </row>
    <row r="585" spans="2:15" x14ac:dyDescent="0.25">
      <c r="B585" s="9" t="str">
        <f t="shared" si="25"/>
        <v/>
      </c>
      <c r="C585" s="96">
        <f t="shared" si="26"/>
        <v>579</v>
      </c>
      <c r="D585" s="97"/>
      <c r="F585" s="98" t="str">
        <f>IF($E585="","",IFERROR(VLOOKUP($E585,tbFuncionarios[[Matrícula]:[Status]],2,FALSE),""))</f>
        <v/>
      </c>
      <c r="G585" s="102" t="str">
        <f>IF($E585="","",IFERROR(VLOOKUP($E585,tbFuncionarios[[Matrícula]:[Status]],4,FALSE),""))</f>
        <v/>
      </c>
      <c r="H585" s="102" t="str">
        <f>IF($E585="","",IFERROR(VLOOKUP($E585,tbFuncionarios[[Matrícula]:[Status]],5,FALSE),""))</f>
        <v/>
      </c>
      <c r="I585" s="102" t="str">
        <f>IF($E585="","",IFERROR(VLOOKUP($E585,tbFuncionarios[[Matrícula]:[Status]],6,FALSE),""))</f>
        <v/>
      </c>
      <c r="J585" s="98" t="str">
        <f>IF($E585="","",IFERROR(INDEX(tbFuncionarios[],MATCH($E585,tbFuncionarios[Matrícula],0),2),""))</f>
        <v/>
      </c>
      <c r="K585" s="102" t="str">
        <f>IF($E585="","",IFERROR(VLOOKUP($E585,tbFuncionarios[[Matrícula]:[Status]],7,FALSE),""))</f>
        <v/>
      </c>
      <c r="L585" s="99"/>
      <c r="M585" s="99"/>
      <c r="N585" s="100" t="str">
        <f t="shared" si="27"/>
        <v/>
      </c>
      <c r="O585" s="101"/>
    </row>
    <row r="586" spans="2:15" x14ac:dyDescent="0.25">
      <c r="B586" s="9" t="str">
        <f t="shared" ref="B586:B649" si="28">IF(AND(D586&lt;&gt;"",E586&lt;&gt;""),TEXT(D586,"DD/MM/AAAA")&amp;F586&amp;I586,"")</f>
        <v/>
      </c>
      <c r="C586" s="96">
        <f t="shared" ref="C586:C649" si="29">IFERROR(C585+1,1)</f>
        <v>580</v>
      </c>
      <c r="D586" s="97"/>
      <c r="F586" s="98" t="str">
        <f>IF($E586="","",IFERROR(VLOOKUP($E586,tbFuncionarios[[Matrícula]:[Status]],2,FALSE),""))</f>
        <v/>
      </c>
      <c r="G586" s="102" t="str">
        <f>IF($E586="","",IFERROR(VLOOKUP($E586,tbFuncionarios[[Matrícula]:[Status]],4,FALSE),""))</f>
        <v/>
      </c>
      <c r="H586" s="102" t="str">
        <f>IF($E586="","",IFERROR(VLOOKUP($E586,tbFuncionarios[[Matrícula]:[Status]],5,FALSE),""))</f>
        <v/>
      </c>
      <c r="I586" s="102" t="str">
        <f>IF($E586="","",IFERROR(VLOOKUP($E586,tbFuncionarios[[Matrícula]:[Status]],6,FALSE),""))</f>
        <v/>
      </c>
      <c r="J586" s="98" t="str">
        <f>IF($E586="","",IFERROR(INDEX(tbFuncionarios[],MATCH($E586,tbFuncionarios[Matrícula],0),2),""))</f>
        <v/>
      </c>
      <c r="K586" s="102" t="str">
        <f>IF($E586="","",IFERROR(VLOOKUP($E586,tbFuncionarios[[Matrícula]:[Status]],7,FALSE),""))</f>
        <v/>
      </c>
      <c r="L586" s="99"/>
      <c r="M586" s="99"/>
      <c r="N586" s="100" t="str">
        <f t="shared" si="27"/>
        <v/>
      </c>
      <c r="O586" s="101"/>
    </row>
    <row r="587" spans="2:15" x14ac:dyDescent="0.25">
      <c r="B587" s="9" t="str">
        <f t="shared" si="28"/>
        <v/>
      </c>
      <c r="C587" s="96">
        <f t="shared" si="29"/>
        <v>581</v>
      </c>
      <c r="D587" s="97"/>
      <c r="F587" s="98" t="str">
        <f>IF($E587="","",IFERROR(VLOOKUP($E587,tbFuncionarios[[Matrícula]:[Status]],2,FALSE),""))</f>
        <v/>
      </c>
      <c r="G587" s="102" t="str">
        <f>IF($E587="","",IFERROR(VLOOKUP($E587,tbFuncionarios[[Matrícula]:[Status]],4,FALSE),""))</f>
        <v/>
      </c>
      <c r="H587" s="102" t="str">
        <f>IF($E587="","",IFERROR(VLOOKUP($E587,tbFuncionarios[[Matrícula]:[Status]],5,FALSE),""))</f>
        <v/>
      </c>
      <c r="I587" s="102" t="str">
        <f>IF($E587="","",IFERROR(VLOOKUP($E587,tbFuncionarios[[Matrícula]:[Status]],6,FALSE),""))</f>
        <v/>
      </c>
      <c r="J587" s="98" t="str">
        <f>IF($E587="","",IFERROR(INDEX(tbFuncionarios[],MATCH($E587,tbFuncionarios[Matrícula],0),2),""))</f>
        <v/>
      </c>
      <c r="K587" s="102" t="str">
        <f>IF($E587="","",IFERROR(VLOOKUP($E587,tbFuncionarios[[Matrícula]:[Status]],7,FALSE),""))</f>
        <v/>
      </c>
      <c r="L587" s="99"/>
      <c r="M587" s="99"/>
      <c r="N587" s="100" t="str">
        <f t="shared" si="27"/>
        <v/>
      </c>
      <c r="O587" s="101"/>
    </row>
    <row r="588" spans="2:15" x14ac:dyDescent="0.25">
      <c r="B588" s="9" t="str">
        <f t="shared" si="28"/>
        <v/>
      </c>
      <c r="C588" s="96">
        <f t="shared" si="29"/>
        <v>582</v>
      </c>
      <c r="D588" s="97"/>
      <c r="F588" s="98" t="str">
        <f>IF($E588="","",IFERROR(VLOOKUP($E588,tbFuncionarios[[Matrícula]:[Status]],2,FALSE),""))</f>
        <v/>
      </c>
      <c r="G588" s="102" t="str">
        <f>IF($E588="","",IFERROR(VLOOKUP($E588,tbFuncionarios[[Matrícula]:[Status]],4,FALSE),""))</f>
        <v/>
      </c>
      <c r="H588" s="102" t="str">
        <f>IF($E588="","",IFERROR(VLOOKUP($E588,tbFuncionarios[[Matrícula]:[Status]],5,FALSE),""))</f>
        <v/>
      </c>
      <c r="I588" s="102" t="str">
        <f>IF($E588="","",IFERROR(VLOOKUP($E588,tbFuncionarios[[Matrícula]:[Status]],6,FALSE),""))</f>
        <v/>
      </c>
      <c r="J588" s="98" t="str">
        <f>IF($E588="","",IFERROR(INDEX(tbFuncionarios[],MATCH($E588,tbFuncionarios[Matrícula],0),2),""))</f>
        <v/>
      </c>
      <c r="K588" s="102" t="str">
        <f>IF($E588="","",IFERROR(VLOOKUP($E588,tbFuncionarios[[Matrícula]:[Status]],7,FALSE),""))</f>
        <v/>
      </c>
      <c r="L588" s="99"/>
      <c r="M588" s="99"/>
      <c r="N588" s="100" t="str">
        <f t="shared" si="27"/>
        <v/>
      </c>
      <c r="O588" s="101"/>
    </row>
    <row r="589" spans="2:15" x14ac:dyDescent="0.25">
      <c r="B589" s="9" t="str">
        <f t="shared" si="28"/>
        <v/>
      </c>
      <c r="C589" s="96">
        <f t="shared" si="29"/>
        <v>583</v>
      </c>
      <c r="D589" s="97"/>
      <c r="F589" s="98" t="str">
        <f>IF($E589="","",IFERROR(VLOOKUP($E589,tbFuncionarios[[Matrícula]:[Status]],2,FALSE),""))</f>
        <v/>
      </c>
      <c r="G589" s="102" t="str">
        <f>IF($E589="","",IFERROR(VLOOKUP($E589,tbFuncionarios[[Matrícula]:[Status]],4,FALSE),""))</f>
        <v/>
      </c>
      <c r="H589" s="102" t="str">
        <f>IF($E589="","",IFERROR(VLOOKUP($E589,tbFuncionarios[[Matrícula]:[Status]],5,FALSE),""))</f>
        <v/>
      </c>
      <c r="I589" s="102" t="str">
        <f>IF($E589="","",IFERROR(VLOOKUP($E589,tbFuncionarios[[Matrícula]:[Status]],6,FALSE),""))</f>
        <v/>
      </c>
      <c r="J589" s="98" t="str">
        <f>IF($E589="","",IFERROR(INDEX(tbFuncionarios[],MATCH($E589,tbFuncionarios[Matrícula],0),2),""))</f>
        <v/>
      </c>
      <c r="K589" s="102" t="str">
        <f>IF($E589="","",IFERROR(VLOOKUP($E589,tbFuncionarios[[Matrícula]:[Status]],7,FALSE),""))</f>
        <v/>
      </c>
      <c r="L589" s="99"/>
      <c r="M589" s="99"/>
      <c r="N589" s="100" t="str">
        <f t="shared" si="27"/>
        <v/>
      </c>
      <c r="O589" s="101"/>
    </row>
    <row r="590" spans="2:15" x14ac:dyDescent="0.25">
      <c r="B590" s="9" t="str">
        <f t="shared" si="28"/>
        <v/>
      </c>
      <c r="C590" s="96">
        <f t="shared" si="29"/>
        <v>584</v>
      </c>
      <c r="D590" s="97"/>
      <c r="F590" s="98" t="str">
        <f>IF($E590="","",IFERROR(VLOOKUP($E590,tbFuncionarios[[Matrícula]:[Status]],2,FALSE),""))</f>
        <v/>
      </c>
      <c r="G590" s="102" t="str">
        <f>IF($E590="","",IFERROR(VLOOKUP($E590,tbFuncionarios[[Matrícula]:[Status]],4,FALSE),""))</f>
        <v/>
      </c>
      <c r="H590" s="102" t="str">
        <f>IF($E590="","",IFERROR(VLOOKUP($E590,tbFuncionarios[[Matrícula]:[Status]],5,FALSE),""))</f>
        <v/>
      </c>
      <c r="I590" s="102" t="str">
        <f>IF($E590="","",IFERROR(VLOOKUP($E590,tbFuncionarios[[Matrícula]:[Status]],6,FALSE),""))</f>
        <v/>
      </c>
      <c r="J590" s="98" t="str">
        <f>IF($E590="","",IFERROR(INDEX(tbFuncionarios[],MATCH($E590,tbFuncionarios[Matrícula],0),2),""))</f>
        <v/>
      </c>
      <c r="K590" s="102" t="str">
        <f>IF($E590="","",IFERROR(VLOOKUP($E590,tbFuncionarios[[Matrícula]:[Status]],7,FALSE),""))</f>
        <v/>
      </c>
      <c r="L590" s="99"/>
      <c r="M590" s="99"/>
      <c r="N590" s="100" t="str">
        <f t="shared" si="27"/>
        <v/>
      </c>
      <c r="O590" s="101"/>
    </row>
    <row r="591" spans="2:15" x14ac:dyDescent="0.25">
      <c r="B591" s="9" t="str">
        <f t="shared" si="28"/>
        <v/>
      </c>
      <c r="C591" s="96">
        <f t="shared" si="29"/>
        <v>585</v>
      </c>
      <c r="D591" s="97"/>
      <c r="F591" s="98" t="str">
        <f>IF($E591="","",IFERROR(VLOOKUP($E591,tbFuncionarios[[Matrícula]:[Status]],2,FALSE),""))</f>
        <v/>
      </c>
      <c r="G591" s="102" t="str">
        <f>IF($E591="","",IFERROR(VLOOKUP($E591,tbFuncionarios[[Matrícula]:[Status]],4,FALSE),""))</f>
        <v/>
      </c>
      <c r="H591" s="102" t="str">
        <f>IF($E591="","",IFERROR(VLOOKUP($E591,tbFuncionarios[[Matrícula]:[Status]],5,FALSE),""))</f>
        <v/>
      </c>
      <c r="I591" s="102" t="str">
        <f>IF($E591="","",IFERROR(VLOOKUP($E591,tbFuncionarios[[Matrícula]:[Status]],6,FALSE),""))</f>
        <v/>
      </c>
      <c r="J591" s="98" t="str">
        <f>IF($E591="","",IFERROR(INDEX(tbFuncionarios[],MATCH($E591,tbFuncionarios[Matrícula],0),2),""))</f>
        <v/>
      </c>
      <c r="K591" s="102" t="str">
        <f>IF($E591="","",IFERROR(VLOOKUP($E591,tbFuncionarios[[Matrícula]:[Status]],7,FALSE),""))</f>
        <v/>
      </c>
      <c r="L591" s="99"/>
      <c r="M591" s="99"/>
      <c r="N591" s="100" t="str">
        <f t="shared" si="27"/>
        <v/>
      </c>
      <c r="O591" s="101"/>
    </row>
    <row r="592" spans="2:15" x14ac:dyDescent="0.25">
      <c r="B592" s="9" t="str">
        <f t="shared" si="28"/>
        <v/>
      </c>
      <c r="C592" s="96">
        <f t="shared" si="29"/>
        <v>586</v>
      </c>
      <c r="D592" s="97"/>
      <c r="F592" s="98" t="str">
        <f>IF($E592="","",IFERROR(VLOOKUP($E592,tbFuncionarios[[Matrícula]:[Status]],2,FALSE),""))</f>
        <v/>
      </c>
      <c r="G592" s="102" t="str">
        <f>IF($E592="","",IFERROR(VLOOKUP($E592,tbFuncionarios[[Matrícula]:[Status]],4,FALSE),""))</f>
        <v/>
      </c>
      <c r="H592" s="102" t="str">
        <f>IF($E592="","",IFERROR(VLOOKUP($E592,tbFuncionarios[[Matrícula]:[Status]],5,FALSE),""))</f>
        <v/>
      </c>
      <c r="I592" s="102" t="str">
        <f>IF($E592="","",IFERROR(VLOOKUP($E592,tbFuncionarios[[Matrícula]:[Status]],6,FALSE),""))</f>
        <v/>
      </c>
      <c r="J592" s="98" t="str">
        <f>IF($E592="","",IFERROR(INDEX(tbFuncionarios[],MATCH($E592,tbFuncionarios[Matrícula],0),2),""))</f>
        <v/>
      </c>
      <c r="K592" s="102" t="str">
        <f>IF($E592="","",IFERROR(VLOOKUP($E592,tbFuncionarios[[Matrícula]:[Status]],7,FALSE),""))</f>
        <v/>
      </c>
      <c r="L592" s="99"/>
      <c r="M592" s="99"/>
      <c r="N592" s="100" t="str">
        <f t="shared" si="27"/>
        <v/>
      </c>
      <c r="O592" s="101"/>
    </row>
    <row r="593" spans="2:15" x14ac:dyDescent="0.25">
      <c r="B593" s="9" t="str">
        <f t="shared" si="28"/>
        <v/>
      </c>
      <c r="C593" s="96">
        <f t="shared" si="29"/>
        <v>587</v>
      </c>
      <c r="D593" s="97"/>
      <c r="F593" s="98" t="str">
        <f>IF($E593="","",IFERROR(VLOOKUP($E593,tbFuncionarios[[Matrícula]:[Status]],2,FALSE),""))</f>
        <v/>
      </c>
      <c r="G593" s="102" t="str">
        <f>IF($E593="","",IFERROR(VLOOKUP($E593,tbFuncionarios[[Matrícula]:[Status]],4,FALSE),""))</f>
        <v/>
      </c>
      <c r="H593" s="102" t="str">
        <f>IF($E593="","",IFERROR(VLOOKUP($E593,tbFuncionarios[[Matrícula]:[Status]],5,FALSE),""))</f>
        <v/>
      </c>
      <c r="I593" s="102" t="str">
        <f>IF($E593="","",IFERROR(VLOOKUP($E593,tbFuncionarios[[Matrícula]:[Status]],6,FALSE),""))</f>
        <v/>
      </c>
      <c r="J593" s="98" t="str">
        <f>IF($E593="","",IFERROR(INDEX(tbFuncionarios[],MATCH($E593,tbFuncionarios[Matrícula],0),2),""))</f>
        <v/>
      </c>
      <c r="K593" s="102" t="str">
        <f>IF($E593="","",IFERROR(VLOOKUP($E593,tbFuncionarios[[Matrícula]:[Status]],7,FALSE),""))</f>
        <v/>
      </c>
      <c r="L593" s="99"/>
      <c r="M593" s="99"/>
      <c r="N593" s="100" t="str">
        <f t="shared" si="27"/>
        <v/>
      </c>
      <c r="O593" s="101"/>
    </row>
    <row r="594" spans="2:15" x14ac:dyDescent="0.25">
      <c r="B594" s="9" t="str">
        <f t="shared" si="28"/>
        <v/>
      </c>
      <c r="C594" s="96">
        <f t="shared" si="29"/>
        <v>588</v>
      </c>
      <c r="D594" s="97"/>
      <c r="F594" s="98" t="str">
        <f>IF($E594="","",IFERROR(VLOOKUP($E594,tbFuncionarios[[Matrícula]:[Status]],2,FALSE),""))</f>
        <v/>
      </c>
      <c r="G594" s="102" t="str">
        <f>IF($E594="","",IFERROR(VLOOKUP($E594,tbFuncionarios[[Matrícula]:[Status]],4,FALSE),""))</f>
        <v/>
      </c>
      <c r="H594" s="102" t="str">
        <f>IF($E594="","",IFERROR(VLOOKUP($E594,tbFuncionarios[[Matrícula]:[Status]],5,FALSE),""))</f>
        <v/>
      </c>
      <c r="I594" s="102" t="str">
        <f>IF($E594="","",IFERROR(VLOOKUP($E594,tbFuncionarios[[Matrícula]:[Status]],6,FALSE),""))</f>
        <v/>
      </c>
      <c r="J594" s="98" t="str">
        <f>IF($E594="","",IFERROR(INDEX(tbFuncionarios[],MATCH($E594,tbFuncionarios[Matrícula],0),2),""))</f>
        <v/>
      </c>
      <c r="K594" s="102" t="str">
        <f>IF($E594="","",IFERROR(VLOOKUP($E594,tbFuncionarios[[Matrícula]:[Status]],7,FALSE),""))</f>
        <v/>
      </c>
      <c r="L594" s="99"/>
      <c r="M594" s="99"/>
      <c r="N594" s="100" t="str">
        <f t="shared" si="27"/>
        <v/>
      </c>
      <c r="O594" s="101"/>
    </row>
    <row r="595" spans="2:15" x14ac:dyDescent="0.25">
      <c r="B595" s="9" t="str">
        <f t="shared" si="28"/>
        <v/>
      </c>
      <c r="C595" s="96">
        <f t="shared" si="29"/>
        <v>589</v>
      </c>
      <c r="D595" s="97"/>
      <c r="F595" s="98" t="str">
        <f>IF($E595="","",IFERROR(VLOOKUP($E595,tbFuncionarios[[Matrícula]:[Status]],2,FALSE),""))</f>
        <v/>
      </c>
      <c r="G595" s="102" t="str">
        <f>IF($E595="","",IFERROR(VLOOKUP($E595,tbFuncionarios[[Matrícula]:[Status]],4,FALSE),""))</f>
        <v/>
      </c>
      <c r="H595" s="102" t="str">
        <f>IF($E595="","",IFERROR(VLOOKUP($E595,tbFuncionarios[[Matrícula]:[Status]],5,FALSE),""))</f>
        <v/>
      </c>
      <c r="I595" s="102" t="str">
        <f>IF($E595="","",IFERROR(VLOOKUP($E595,tbFuncionarios[[Matrícula]:[Status]],6,FALSE),""))</f>
        <v/>
      </c>
      <c r="J595" s="98" t="str">
        <f>IF($E595="","",IFERROR(INDEX(tbFuncionarios[],MATCH($E595,tbFuncionarios[Matrícula],0),2),""))</f>
        <v/>
      </c>
      <c r="K595" s="102" t="str">
        <f>IF($E595="","",IFERROR(VLOOKUP($E595,tbFuncionarios[[Matrícula]:[Status]],7,FALSE),""))</f>
        <v/>
      </c>
      <c r="L595" s="99"/>
      <c r="M595" s="99"/>
      <c r="N595" s="100" t="str">
        <f t="shared" si="27"/>
        <v/>
      </c>
      <c r="O595" s="101"/>
    </row>
    <row r="596" spans="2:15" x14ac:dyDescent="0.25">
      <c r="B596" s="9" t="str">
        <f t="shared" si="28"/>
        <v/>
      </c>
      <c r="C596" s="96">
        <f t="shared" si="29"/>
        <v>590</v>
      </c>
      <c r="D596" s="97"/>
      <c r="F596" s="98" t="str">
        <f>IF($E596="","",IFERROR(VLOOKUP($E596,tbFuncionarios[[Matrícula]:[Status]],2,FALSE),""))</f>
        <v/>
      </c>
      <c r="G596" s="102" t="str">
        <f>IF($E596="","",IFERROR(VLOOKUP($E596,tbFuncionarios[[Matrícula]:[Status]],4,FALSE),""))</f>
        <v/>
      </c>
      <c r="H596" s="102" t="str">
        <f>IF($E596="","",IFERROR(VLOOKUP($E596,tbFuncionarios[[Matrícula]:[Status]],5,FALSE),""))</f>
        <v/>
      </c>
      <c r="I596" s="102" t="str">
        <f>IF($E596="","",IFERROR(VLOOKUP($E596,tbFuncionarios[[Matrícula]:[Status]],6,FALSE),""))</f>
        <v/>
      </c>
      <c r="J596" s="98" t="str">
        <f>IF($E596="","",IFERROR(INDEX(tbFuncionarios[],MATCH($E596,tbFuncionarios[Matrícula],0),2),""))</f>
        <v/>
      </c>
      <c r="K596" s="102" t="str">
        <f>IF($E596="","",IFERROR(VLOOKUP($E596,tbFuncionarios[[Matrícula]:[Status]],7,FALSE),""))</f>
        <v/>
      </c>
      <c r="L596" s="99"/>
      <c r="M596" s="99"/>
      <c r="N596" s="100" t="str">
        <f t="shared" si="27"/>
        <v/>
      </c>
      <c r="O596" s="101"/>
    </row>
    <row r="597" spans="2:15" x14ac:dyDescent="0.25">
      <c r="B597" s="9" t="str">
        <f t="shared" si="28"/>
        <v/>
      </c>
      <c r="C597" s="96">
        <f t="shared" si="29"/>
        <v>591</v>
      </c>
      <c r="D597" s="97"/>
      <c r="F597" s="98" t="str">
        <f>IF($E597="","",IFERROR(VLOOKUP($E597,tbFuncionarios[[Matrícula]:[Status]],2,FALSE),""))</f>
        <v/>
      </c>
      <c r="G597" s="102" t="str">
        <f>IF($E597="","",IFERROR(VLOOKUP($E597,tbFuncionarios[[Matrícula]:[Status]],4,FALSE),""))</f>
        <v/>
      </c>
      <c r="H597" s="102" t="str">
        <f>IF($E597="","",IFERROR(VLOOKUP($E597,tbFuncionarios[[Matrícula]:[Status]],5,FALSE),""))</f>
        <v/>
      </c>
      <c r="I597" s="102" t="str">
        <f>IF($E597="","",IFERROR(VLOOKUP($E597,tbFuncionarios[[Matrícula]:[Status]],6,FALSE),""))</f>
        <v/>
      </c>
      <c r="J597" s="98" t="str">
        <f>IF($E597="","",IFERROR(INDEX(tbFuncionarios[],MATCH($E597,tbFuncionarios[Matrícula],0),2),""))</f>
        <v/>
      </c>
      <c r="K597" s="102" t="str">
        <f>IF($E597="","",IFERROR(VLOOKUP($E597,tbFuncionarios[[Matrícula]:[Status]],7,FALSE),""))</f>
        <v/>
      </c>
      <c r="L597" s="99"/>
      <c r="M597" s="99"/>
      <c r="N597" s="100" t="str">
        <f t="shared" si="27"/>
        <v/>
      </c>
      <c r="O597" s="101"/>
    </row>
    <row r="598" spans="2:15" x14ac:dyDescent="0.25">
      <c r="B598" s="9" t="str">
        <f t="shared" si="28"/>
        <v/>
      </c>
      <c r="C598" s="96">
        <f t="shared" si="29"/>
        <v>592</v>
      </c>
      <c r="D598" s="97"/>
      <c r="F598" s="98" t="str">
        <f>IF($E598="","",IFERROR(VLOOKUP($E598,tbFuncionarios[[Matrícula]:[Status]],2,FALSE),""))</f>
        <v/>
      </c>
      <c r="G598" s="102" t="str">
        <f>IF($E598="","",IFERROR(VLOOKUP($E598,tbFuncionarios[[Matrícula]:[Status]],4,FALSE),""))</f>
        <v/>
      </c>
      <c r="H598" s="102" t="str">
        <f>IF($E598="","",IFERROR(VLOOKUP($E598,tbFuncionarios[[Matrícula]:[Status]],5,FALSE),""))</f>
        <v/>
      </c>
      <c r="I598" s="102" t="str">
        <f>IF($E598="","",IFERROR(VLOOKUP($E598,tbFuncionarios[[Matrícula]:[Status]],6,FALSE),""))</f>
        <v/>
      </c>
      <c r="J598" s="98" t="str">
        <f>IF($E598="","",IFERROR(INDEX(tbFuncionarios[],MATCH($E598,tbFuncionarios[Matrícula],0),2),""))</f>
        <v/>
      </c>
      <c r="K598" s="102" t="str">
        <f>IF($E598="","",IFERROR(VLOOKUP($E598,tbFuncionarios[[Matrícula]:[Status]],7,FALSE),""))</f>
        <v/>
      </c>
      <c r="L598" s="99"/>
      <c r="M598" s="99"/>
      <c r="N598" s="100" t="str">
        <f t="shared" si="27"/>
        <v/>
      </c>
      <c r="O598" s="101"/>
    </row>
    <row r="599" spans="2:15" x14ac:dyDescent="0.25">
      <c r="B599" s="9" t="str">
        <f t="shared" si="28"/>
        <v/>
      </c>
      <c r="C599" s="96">
        <f t="shared" si="29"/>
        <v>593</v>
      </c>
      <c r="D599" s="97"/>
      <c r="F599" s="98" t="str">
        <f>IF($E599="","",IFERROR(VLOOKUP($E599,tbFuncionarios[[Matrícula]:[Status]],2,FALSE),""))</f>
        <v/>
      </c>
      <c r="G599" s="102" t="str">
        <f>IF($E599="","",IFERROR(VLOOKUP($E599,tbFuncionarios[[Matrícula]:[Status]],4,FALSE),""))</f>
        <v/>
      </c>
      <c r="H599" s="102" t="str">
        <f>IF($E599="","",IFERROR(VLOOKUP($E599,tbFuncionarios[[Matrícula]:[Status]],5,FALSE),""))</f>
        <v/>
      </c>
      <c r="I599" s="102" t="str">
        <f>IF($E599="","",IFERROR(VLOOKUP($E599,tbFuncionarios[[Matrícula]:[Status]],6,FALSE),""))</f>
        <v/>
      </c>
      <c r="J599" s="98" t="str">
        <f>IF($E599="","",IFERROR(INDEX(tbFuncionarios[],MATCH($E599,tbFuncionarios[Matrícula],0),2),""))</f>
        <v/>
      </c>
      <c r="K599" s="102" t="str">
        <f>IF($E599="","",IFERROR(VLOOKUP($E599,tbFuncionarios[[Matrícula]:[Status]],7,FALSE),""))</f>
        <v/>
      </c>
      <c r="L599" s="99"/>
      <c r="M599" s="99"/>
      <c r="N599" s="100" t="str">
        <f t="shared" si="27"/>
        <v/>
      </c>
      <c r="O599" s="101"/>
    </row>
    <row r="600" spans="2:15" x14ac:dyDescent="0.25">
      <c r="B600" s="9" t="str">
        <f t="shared" si="28"/>
        <v/>
      </c>
      <c r="C600" s="96">
        <f t="shared" si="29"/>
        <v>594</v>
      </c>
      <c r="D600" s="97"/>
      <c r="F600" s="98" t="str">
        <f>IF($E600="","",IFERROR(VLOOKUP($E600,tbFuncionarios[[Matrícula]:[Status]],2,FALSE),""))</f>
        <v/>
      </c>
      <c r="G600" s="102" t="str">
        <f>IF($E600="","",IFERROR(VLOOKUP($E600,tbFuncionarios[[Matrícula]:[Status]],4,FALSE),""))</f>
        <v/>
      </c>
      <c r="H600" s="102" t="str">
        <f>IF($E600="","",IFERROR(VLOOKUP($E600,tbFuncionarios[[Matrícula]:[Status]],5,FALSE),""))</f>
        <v/>
      </c>
      <c r="I600" s="102" t="str">
        <f>IF($E600="","",IFERROR(VLOOKUP($E600,tbFuncionarios[[Matrícula]:[Status]],6,FALSE),""))</f>
        <v/>
      </c>
      <c r="J600" s="98" t="str">
        <f>IF($E600="","",IFERROR(INDEX(tbFuncionarios[],MATCH($E600,tbFuncionarios[Matrícula],0),2),""))</f>
        <v/>
      </c>
      <c r="K600" s="102" t="str">
        <f>IF($E600="","",IFERROR(VLOOKUP($E600,tbFuncionarios[[Matrícula]:[Status]],7,FALSE),""))</f>
        <v/>
      </c>
      <c r="L600" s="99"/>
      <c r="M600" s="99"/>
      <c r="N600" s="100" t="str">
        <f t="shared" si="27"/>
        <v/>
      </c>
      <c r="O600" s="101"/>
    </row>
    <row r="601" spans="2:15" x14ac:dyDescent="0.25">
      <c r="B601" s="9" t="str">
        <f t="shared" si="28"/>
        <v/>
      </c>
      <c r="C601" s="96">
        <f t="shared" si="29"/>
        <v>595</v>
      </c>
      <c r="D601" s="97"/>
      <c r="F601" s="98" t="str">
        <f>IF($E601="","",IFERROR(VLOOKUP($E601,tbFuncionarios[[Matrícula]:[Status]],2,FALSE),""))</f>
        <v/>
      </c>
      <c r="G601" s="102" t="str">
        <f>IF($E601="","",IFERROR(VLOOKUP($E601,tbFuncionarios[[Matrícula]:[Status]],4,FALSE),""))</f>
        <v/>
      </c>
      <c r="H601" s="102" t="str">
        <f>IF($E601="","",IFERROR(VLOOKUP($E601,tbFuncionarios[[Matrícula]:[Status]],5,FALSE),""))</f>
        <v/>
      </c>
      <c r="I601" s="102" t="str">
        <f>IF($E601="","",IFERROR(VLOOKUP($E601,tbFuncionarios[[Matrícula]:[Status]],6,FALSE),""))</f>
        <v/>
      </c>
      <c r="J601" s="98" t="str">
        <f>IF($E601="","",IFERROR(INDEX(tbFuncionarios[],MATCH($E601,tbFuncionarios[Matrícula],0),2),""))</f>
        <v/>
      </c>
      <c r="K601" s="102" t="str">
        <f>IF($E601="","",IFERROR(VLOOKUP($E601,tbFuncionarios[[Matrícula]:[Status]],7,FALSE),""))</f>
        <v/>
      </c>
      <c r="L601" s="99"/>
      <c r="M601" s="99"/>
      <c r="N601" s="100" t="str">
        <f t="shared" si="27"/>
        <v/>
      </c>
      <c r="O601" s="101"/>
    </row>
    <row r="602" spans="2:15" x14ac:dyDescent="0.25">
      <c r="B602" s="9" t="str">
        <f t="shared" si="28"/>
        <v/>
      </c>
      <c r="C602" s="96">
        <f t="shared" si="29"/>
        <v>596</v>
      </c>
      <c r="D602" s="97"/>
      <c r="F602" s="98" t="str">
        <f>IF($E602="","",IFERROR(VLOOKUP($E602,tbFuncionarios[[Matrícula]:[Status]],2,FALSE),""))</f>
        <v/>
      </c>
      <c r="G602" s="102" t="str">
        <f>IF($E602="","",IFERROR(VLOOKUP($E602,tbFuncionarios[[Matrícula]:[Status]],4,FALSE),""))</f>
        <v/>
      </c>
      <c r="H602" s="102" t="str">
        <f>IF($E602="","",IFERROR(VLOOKUP($E602,tbFuncionarios[[Matrícula]:[Status]],5,FALSE),""))</f>
        <v/>
      </c>
      <c r="I602" s="102" t="str">
        <f>IF($E602="","",IFERROR(VLOOKUP($E602,tbFuncionarios[[Matrícula]:[Status]],6,FALSE),""))</f>
        <v/>
      </c>
      <c r="J602" s="98" t="str">
        <f>IF($E602="","",IFERROR(INDEX(tbFuncionarios[],MATCH($E602,tbFuncionarios[Matrícula],0),2),""))</f>
        <v/>
      </c>
      <c r="K602" s="102" t="str">
        <f>IF($E602="","",IFERROR(VLOOKUP($E602,tbFuncionarios[[Matrícula]:[Status]],7,FALSE),""))</f>
        <v/>
      </c>
      <c r="L602" s="99"/>
      <c r="M602" s="99"/>
      <c r="N602" s="100" t="str">
        <f t="shared" si="27"/>
        <v/>
      </c>
      <c r="O602" s="101"/>
    </row>
    <row r="603" spans="2:15" x14ac:dyDescent="0.25">
      <c r="B603" s="9" t="str">
        <f t="shared" si="28"/>
        <v/>
      </c>
      <c r="C603" s="96">
        <f t="shared" si="29"/>
        <v>597</v>
      </c>
      <c r="D603" s="97"/>
      <c r="F603" s="98" t="str">
        <f>IF($E603="","",IFERROR(VLOOKUP($E603,tbFuncionarios[[Matrícula]:[Status]],2,FALSE),""))</f>
        <v/>
      </c>
      <c r="G603" s="102" t="str">
        <f>IF($E603="","",IFERROR(VLOOKUP($E603,tbFuncionarios[[Matrícula]:[Status]],4,FALSE),""))</f>
        <v/>
      </c>
      <c r="H603" s="102" t="str">
        <f>IF($E603="","",IFERROR(VLOOKUP($E603,tbFuncionarios[[Matrícula]:[Status]],5,FALSE),""))</f>
        <v/>
      </c>
      <c r="I603" s="102" t="str">
        <f>IF($E603="","",IFERROR(VLOOKUP($E603,tbFuncionarios[[Matrícula]:[Status]],6,FALSE),""))</f>
        <v/>
      </c>
      <c r="J603" s="98" t="str">
        <f>IF($E603="","",IFERROR(INDEX(tbFuncionarios[],MATCH($E603,tbFuncionarios[Matrícula],0),2),""))</f>
        <v/>
      </c>
      <c r="K603" s="102" t="str">
        <f>IF($E603="","",IFERROR(VLOOKUP($E603,tbFuncionarios[[Matrícula]:[Status]],7,FALSE),""))</f>
        <v/>
      </c>
      <c r="L603" s="99"/>
      <c r="M603" s="99"/>
      <c r="N603" s="100" t="str">
        <f t="shared" si="27"/>
        <v/>
      </c>
      <c r="O603" s="101"/>
    </row>
    <row r="604" spans="2:15" x14ac:dyDescent="0.25">
      <c r="B604" s="9" t="str">
        <f t="shared" si="28"/>
        <v/>
      </c>
      <c r="C604" s="96">
        <f t="shared" si="29"/>
        <v>598</v>
      </c>
      <c r="D604" s="97"/>
      <c r="F604" s="98" t="str">
        <f>IF($E604="","",IFERROR(VLOOKUP($E604,tbFuncionarios[[Matrícula]:[Status]],2,FALSE),""))</f>
        <v/>
      </c>
      <c r="G604" s="102" t="str">
        <f>IF($E604="","",IFERROR(VLOOKUP($E604,tbFuncionarios[[Matrícula]:[Status]],4,FALSE),""))</f>
        <v/>
      </c>
      <c r="H604" s="102" t="str">
        <f>IF($E604="","",IFERROR(VLOOKUP($E604,tbFuncionarios[[Matrícula]:[Status]],5,FALSE),""))</f>
        <v/>
      </c>
      <c r="I604" s="102" t="str">
        <f>IF($E604="","",IFERROR(VLOOKUP($E604,tbFuncionarios[[Matrícula]:[Status]],6,FALSE),""))</f>
        <v/>
      </c>
      <c r="J604" s="98" t="str">
        <f>IF($E604="","",IFERROR(INDEX(tbFuncionarios[],MATCH($E604,tbFuncionarios[Matrícula],0),2),""))</f>
        <v/>
      </c>
      <c r="K604" s="102" t="str">
        <f>IF($E604="","",IFERROR(VLOOKUP($E604,tbFuncionarios[[Matrícula]:[Status]],7,FALSE),""))</f>
        <v/>
      </c>
      <c r="L604" s="99"/>
      <c r="M604" s="99"/>
      <c r="N604" s="100" t="str">
        <f t="shared" si="27"/>
        <v/>
      </c>
      <c r="O604" s="101"/>
    </row>
    <row r="605" spans="2:15" x14ac:dyDescent="0.25">
      <c r="B605" s="9" t="str">
        <f t="shared" si="28"/>
        <v/>
      </c>
      <c r="C605" s="96">
        <f t="shared" si="29"/>
        <v>599</v>
      </c>
      <c r="D605" s="97"/>
      <c r="F605" s="98" t="str">
        <f>IF($E605="","",IFERROR(VLOOKUP($E605,tbFuncionarios[[Matrícula]:[Status]],2,FALSE),""))</f>
        <v/>
      </c>
      <c r="G605" s="102" t="str">
        <f>IF($E605="","",IFERROR(VLOOKUP($E605,tbFuncionarios[[Matrícula]:[Status]],4,FALSE),""))</f>
        <v/>
      </c>
      <c r="H605" s="102" t="str">
        <f>IF($E605="","",IFERROR(VLOOKUP($E605,tbFuncionarios[[Matrícula]:[Status]],5,FALSE),""))</f>
        <v/>
      </c>
      <c r="I605" s="102" t="str">
        <f>IF($E605="","",IFERROR(VLOOKUP($E605,tbFuncionarios[[Matrícula]:[Status]],6,FALSE),""))</f>
        <v/>
      </c>
      <c r="J605" s="98" t="str">
        <f>IF($E605="","",IFERROR(INDEX(tbFuncionarios[],MATCH($E605,tbFuncionarios[Matrícula],0),2),""))</f>
        <v/>
      </c>
      <c r="K605" s="102" t="str">
        <f>IF($E605="","",IFERROR(VLOOKUP($E605,tbFuncionarios[[Matrícula]:[Status]],7,FALSE),""))</f>
        <v/>
      </c>
      <c r="L605" s="99"/>
      <c r="M605" s="99"/>
      <c r="N605" s="100" t="str">
        <f t="shared" si="27"/>
        <v/>
      </c>
      <c r="O605" s="101"/>
    </row>
    <row r="606" spans="2:15" x14ac:dyDescent="0.25">
      <c r="B606" s="9" t="str">
        <f t="shared" si="28"/>
        <v/>
      </c>
      <c r="C606" s="96">
        <f t="shared" si="29"/>
        <v>600</v>
      </c>
      <c r="D606" s="97"/>
      <c r="F606" s="98" t="str">
        <f>IF($E606="","",IFERROR(VLOOKUP($E606,tbFuncionarios[[Matrícula]:[Status]],2,FALSE),""))</f>
        <v/>
      </c>
      <c r="G606" s="102" t="str">
        <f>IF($E606="","",IFERROR(VLOOKUP($E606,tbFuncionarios[[Matrícula]:[Status]],4,FALSE),""))</f>
        <v/>
      </c>
      <c r="H606" s="102" t="str">
        <f>IF($E606="","",IFERROR(VLOOKUP($E606,tbFuncionarios[[Matrícula]:[Status]],5,FALSE),""))</f>
        <v/>
      </c>
      <c r="I606" s="102" t="str">
        <f>IF($E606="","",IFERROR(VLOOKUP($E606,tbFuncionarios[[Matrícula]:[Status]],6,FALSE),""))</f>
        <v/>
      </c>
      <c r="J606" s="98" t="str">
        <f>IF($E606="","",IFERROR(INDEX(tbFuncionarios[],MATCH($E606,tbFuncionarios[Matrícula],0),2),""))</f>
        <v/>
      </c>
      <c r="K606" s="102" t="str">
        <f>IF($E606="","",IFERROR(VLOOKUP($E606,tbFuncionarios[[Matrícula]:[Status]],7,FALSE),""))</f>
        <v/>
      </c>
      <c r="L606" s="99"/>
      <c r="M606" s="99"/>
      <c r="N606" s="100" t="str">
        <f t="shared" si="27"/>
        <v/>
      </c>
      <c r="O606" s="101"/>
    </row>
    <row r="607" spans="2:15" x14ac:dyDescent="0.25">
      <c r="B607" s="9" t="str">
        <f t="shared" si="28"/>
        <v/>
      </c>
      <c r="C607" s="96">
        <f t="shared" si="29"/>
        <v>601</v>
      </c>
      <c r="D607" s="97"/>
      <c r="F607" s="98" t="str">
        <f>IF($E607="","",IFERROR(VLOOKUP($E607,tbFuncionarios[[Matrícula]:[Status]],2,FALSE),""))</f>
        <v/>
      </c>
      <c r="G607" s="102" t="str">
        <f>IF($E607="","",IFERROR(VLOOKUP($E607,tbFuncionarios[[Matrícula]:[Status]],4,FALSE),""))</f>
        <v/>
      </c>
      <c r="H607" s="102" t="str">
        <f>IF($E607="","",IFERROR(VLOOKUP($E607,tbFuncionarios[[Matrícula]:[Status]],5,FALSE),""))</f>
        <v/>
      </c>
      <c r="I607" s="102" t="str">
        <f>IF($E607="","",IFERROR(VLOOKUP($E607,tbFuncionarios[[Matrícula]:[Status]],6,FALSE),""))</f>
        <v/>
      </c>
      <c r="J607" s="98" t="str">
        <f>IF($E607="","",IFERROR(INDEX(tbFuncionarios[],MATCH($E607,tbFuncionarios[Matrícula],0),2),""))</f>
        <v/>
      </c>
      <c r="K607" s="102" t="str">
        <f>IF($E607="","",IFERROR(VLOOKUP($E607,tbFuncionarios[[Matrícula]:[Status]],7,FALSE),""))</f>
        <v/>
      </c>
      <c r="L607" s="99"/>
      <c r="M607" s="99"/>
      <c r="N607" s="100" t="str">
        <f t="shared" si="27"/>
        <v/>
      </c>
      <c r="O607" s="101"/>
    </row>
    <row r="608" spans="2:15" x14ac:dyDescent="0.25">
      <c r="B608" s="9" t="str">
        <f t="shared" si="28"/>
        <v/>
      </c>
      <c r="C608" s="96">
        <f t="shared" si="29"/>
        <v>602</v>
      </c>
      <c r="D608" s="97"/>
      <c r="F608" s="98" t="str">
        <f>IF($E608="","",IFERROR(VLOOKUP($E608,tbFuncionarios[[Matrícula]:[Status]],2,FALSE),""))</f>
        <v/>
      </c>
      <c r="G608" s="102" t="str">
        <f>IF($E608="","",IFERROR(VLOOKUP($E608,tbFuncionarios[[Matrícula]:[Status]],4,FALSE),""))</f>
        <v/>
      </c>
      <c r="H608" s="102" t="str">
        <f>IF($E608="","",IFERROR(VLOOKUP($E608,tbFuncionarios[[Matrícula]:[Status]],5,FALSE),""))</f>
        <v/>
      </c>
      <c r="I608" s="102" t="str">
        <f>IF($E608="","",IFERROR(VLOOKUP($E608,tbFuncionarios[[Matrícula]:[Status]],6,FALSE),""))</f>
        <v/>
      </c>
      <c r="J608" s="98" t="str">
        <f>IF($E608="","",IFERROR(INDEX(tbFuncionarios[],MATCH($E608,tbFuncionarios[Matrícula],0),2),""))</f>
        <v/>
      </c>
      <c r="K608" s="102" t="str">
        <f>IF($E608="","",IFERROR(VLOOKUP($E608,tbFuncionarios[[Matrícula]:[Status]],7,FALSE),""))</f>
        <v/>
      </c>
      <c r="L608" s="99"/>
      <c r="M608" s="99"/>
      <c r="N608" s="100" t="str">
        <f t="shared" si="27"/>
        <v/>
      </c>
      <c r="O608" s="101"/>
    </row>
    <row r="609" spans="2:15" x14ac:dyDescent="0.25">
      <c r="B609" s="9" t="str">
        <f t="shared" si="28"/>
        <v/>
      </c>
      <c r="C609" s="96">
        <f t="shared" si="29"/>
        <v>603</v>
      </c>
      <c r="D609" s="97"/>
      <c r="F609" s="98" t="str">
        <f>IF($E609="","",IFERROR(VLOOKUP($E609,tbFuncionarios[[Matrícula]:[Status]],2,FALSE),""))</f>
        <v/>
      </c>
      <c r="G609" s="102" t="str">
        <f>IF($E609="","",IFERROR(VLOOKUP($E609,tbFuncionarios[[Matrícula]:[Status]],4,FALSE),""))</f>
        <v/>
      </c>
      <c r="H609" s="102" t="str">
        <f>IF($E609="","",IFERROR(VLOOKUP($E609,tbFuncionarios[[Matrícula]:[Status]],5,FALSE),""))</f>
        <v/>
      </c>
      <c r="I609" s="102" t="str">
        <f>IF($E609="","",IFERROR(VLOOKUP($E609,tbFuncionarios[[Matrícula]:[Status]],6,FALSE),""))</f>
        <v/>
      </c>
      <c r="J609" s="98" t="str">
        <f>IF($E609="","",IFERROR(INDEX(tbFuncionarios[],MATCH($E609,tbFuncionarios[Matrícula],0),2),""))</f>
        <v/>
      </c>
      <c r="K609" s="102" t="str">
        <f>IF($E609="","",IFERROR(VLOOKUP($E609,tbFuncionarios[[Matrícula]:[Status]],7,FALSE),""))</f>
        <v/>
      </c>
      <c r="L609" s="99"/>
      <c r="M609" s="99"/>
      <c r="N609" s="100" t="str">
        <f t="shared" si="27"/>
        <v/>
      </c>
      <c r="O609" s="101"/>
    </row>
    <row r="610" spans="2:15" x14ac:dyDescent="0.25">
      <c r="B610" s="9" t="str">
        <f t="shared" si="28"/>
        <v/>
      </c>
      <c r="C610" s="96">
        <f t="shared" si="29"/>
        <v>604</v>
      </c>
      <c r="D610" s="97"/>
      <c r="F610" s="98" t="str">
        <f>IF($E610="","",IFERROR(VLOOKUP($E610,tbFuncionarios[[Matrícula]:[Status]],2,FALSE),""))</f>
        <v/>
      </c>
      <c r="G610" s="102" t="str">
        <f>IF($E610="","",IFERROR(VLOOKUP($E610,tbFuncionarios[[Matrícula]:[Status]],4,FALSE),""))</f>
        <v/>
      </c>
      <c r="H610" s="102" t="str">
        <f>IF($E610="","",IFERROR(VLOOKUP($E610,tbFuncionarios[[Matrícula]:[Status]],5,FALSE),""))</f>
        <v/>
      </c>
      <c r="I610" s="102" t="str">
        <f>IF($E610="","",IFERROR(VLOOKUP($E610,tbFuncionarios[[Matrícula]:[Status]],6,FALSE),""))</f>
        <v/>
      </c>
      <c r="J610" s="98" t="str">
        <f>IF($E610="","",IFERROR(INDEX(tbFuncionarios[],MATCH($E610,tbFuncionarios[Matrícula],0),2),""))</f>
        <v/>
      </c>
      <c r="K610" s="102" t="str">
        <f>IF($E610="","",IFERROR(VLOOKUP($E610,tbFuncionarios[[Matrícula]:[Status]],7,FALSE),""))</f>
        <v/>
      </c>
      <c r="L610" s="99"/>
      <c r="M610" s="99"/>
      <c r="N610" s="100" t="str">
        <f t="shared" si="27"/>
        <v/>
      </c>
      <c r="O610" s="101"/>
    </row>
    <row r="611" spans="2:15" x14ac:dyDescent="0.25">
      <c r="B611" s="9" t="str">
        <f t="shared" si="28"/>
        <v/>
      </c>
      <c r="C611" s="96">
        <f t="shared" si="29"/>
        <v>605</v>
      </c>
      <c r="D611" s="97"/>
      <c r="F611" s="98" t="str">
        <f>IF($E611="","",IFERROR(VLOOKUP($E611,tbFuncionarios[[Matrícula]:[Status]],2,FALSE),""))</f>
        <v/>
      </c>
      <c r="G611" s="102" t="str">
        <f>IF($E611="","",IFERROR(VLOOKUP($E611,tbFuncionarios[[Matrícula]:[Status]],4,FALSE),""))</f>
        <v/>
      </c>
      <c r="H611" s="102" t="str">
        <f>IF($E611="","",IFERROR(VLOOKUP($E611,tbFuncionarios[[Matrícula]:[Status]],5,FALSE),""))</f>
        <v/>
      </c>
      <c r="I611" s="102" t="str">
        <f>IF($E611="","",IFERROR(VLOOKUP($E611,tbFuncionarios[[Matrícula]:[Status]],6,FALSE),""))</f>
        <v/>
      </c>
      <c r="J611" s="98" t="str">
        <f>IF($E611="","",IFERROR(INDEX(tbFuncionarios[],MATCH($E611,tbFuncionarios[Matrícula],0),2),""))</f>
        <v/>
      </c>
      <c r="K611" s="102" t="str">
        <f>IF($E611="","",IFERROR(VLOOKUP($E611,tbFuncionarios[[Matrícula]:[Status]],7,FALSE),""))</f>
        <v/>
      </c>
      <c r="L611" s="99"/>
      <c r="M611" s="99"/>
      <c r="N611" s="100" t="str">
        <f t="shared" si="27"/>
        <v/>
      </c>
      <c r="O611" s="101"/>
    </row>
    <row r="612" spans="2:15" x14ac:dyDescent="0.25">
      <c r="B612" s="9" t="str">
        <f t="shared" si="28"/>
        <v/>
      </c>
      <c r="C612" s="96">
        <f t="shared" si="29"/>
        <v>606</v>
      </c>
      <c r="D612" s="97"/>
      <c r="F612" s="98" t="str">
        <f>IF($E612="","",IFERROR(VLOOKUP($E612,tbFuncionarios[[Matrícula]:[Status]],2,FALSE),""))</f>
        <v/>
      </c>
      <c r="G612" s="102" t="str">
        <f>IF($E612="","",IFERROR(VLOOKUP($E612,tbFuncionarios[[Matrícula]:[Status]],4,FALSE),""))</f>
        <v/>
      </c>
      <c r="H612" s="102" t="str">
        <f>IF($E612="","",IFERROR(VLOOKUP($E612,tbFuncionarios[[Matrícula]:[Status]],5,FALSE),""))</f>
        <v/>
      </c>
      <c r="I612" s="102" t="str">
        <f>IF($E612="","",IFERROR(VLOOKUP($E612,tbFuncionarios[[Matrícula]:[Status]],6,FALSE),""))</f>
        <v/>
      </c>
      <c r="J612" s="98" t="str">
        <f>IF($E612="","",IFERROR(INDEX(tbFuncionarios[],MATCH($E612,tbFuncionarios[Matrícula],0),2),""))</f>
        <v/>
      </c>
      <c r="K612" s="102" t="str">
        <f>IF($E612="","",IFERROR(VLOOKUP($E612,tbFuncionarios[[Matrícula]:[Status]],7,FALSE),""))</f>
        <v/>
      </c>
      <c r="L612" s="99"/>
      <c r="M612" s="99"/>
      <c r="N612" s="100" t="str">
        <f t="shared" si="27"/>
        <v/>
      </c>
      <c r="O612" s="101"/>
    </row>
    <row r="613" spans="2:15" x14ac:dyDescent="0.25">
      <c r="B613" s="9" t="str">
        <f t="shared" si="28"/>
        <v/>
      </c>
      <c r="C613" s="96">
        <f t="shared" si="29"/>
        <v>607</v>
      </c>
      <c r="D613" s="97"/>
      <c r="F613" s="98" t="str">
        <f>IF($E613="","",IFERROR(VLOOKUP($E613,tbFuncionarios[[Matrícula]:[Status]],2,FALSE),""))</f>
        <v/>
      </c>
      <c r="G613" s="102" t="str">
        <f>IF($E613="","",IFERROR(VLOOKUP($E613,tbFuncionarios[[Matrícula]:[Status]],4,FALSE),""))</f>
        <v/>
      </c>
      <c r="H613" s="102" t="str">
        <f>IF($E613="","",IFERROR(VLOOKUP($E613,tbFuncionarios[[Matrícula]:[Status]],5,FALSE),""))</f>
        <v/>
      </c>
      <c r="I613" s="102" t="str">
        <f>IF($E613="","",IFERROR(VLOOKUP($E613,tbFuncionarios[[Matrícula]:[Status]],6,FALSE),""))</f>
        <v/>
      </c>
      <c r="J613" s="98" t="str">
        <f>IF($E613="","",IFERROR(INDEX(tbFuncionarios[],MATCH($E613,tbFuncionarios[Matrícula],0),2),""))</f>
        <v/>
      </c>
      <c r="K613" s="102" t="str">
        <f>IF($E613="","",IFERROR(VLOOKUP($E613,tbFuncionarios[[Matrícula]:[Status]],7,FALSE),""))</f>
        <v/>
      </c>
      <c r="L613" s="99"/>
      <c r="M613" s="99"/>
      <c r="N613" s="100" t="str">
        <f t="shared" si="27"/>
        <v/>
      </c>
      <c r="O613" s="101"/>
    </row>
    <row r="614" spans="2:15" x14ac:dyDescent="0.25">
      <c r="B614" s="9" t="str">
        <f t="shared" si="28"/>
        <v/>
      </c>
      <c r="C614" s="96">
        <f t="shared" si="29"/>
        <v>608</v>
      </c>
      <c r="D614" s="97"/>
      <c r="F614" s="98" t="str">
        <f>IF($E614="","",IFERROR(VLOOKUP($E614,tbFuncionarios[[Matrícula]:[Status]],2,FALSE),""))</f>
        <v/>
      </c>
      <c r="G614" s="102" t="str">
        <f>IF($E614="","",IFERROR(VLOOKUP($E614,tbFuncionarios[[Matrícula]:[Status]],4,FALSE),""))</f>
        <v/>
      </c>
      <c r="H614" s="102" t="str">
        <f>IF($E614="","",IFERROR(VLOOKUP($E614,tbFuncionarios[[Matrícula]:[Status]],5,FALSE),""))</f>
        <v/>
      </c>
      <c r="I614" s="102" t="str">
        <f>IF($E614="","",IFERROR(VLOOKUP($E614,tbFuncionarios[[Matrícula]:[Status]],6,FALSE),""))</f>
        <v/>
      </c>
      <c r="J614" s="98" t="str">
        <f>IF($E614="","",IFERROR(INDEX(tbFuncionarios[],MATCH($E614,tbFuncionarios[Matrícula],0),2),""))</f>
        <v/>
      </c>
      <c r="K614" s="102" t="str">
        <f>IF($E614="","",IFERROR(VLOOKUP($E614,tbFuncionarios[[Matrícula]:[Status]],7,FALSE),""))</f>
        <v/>
      </c>
      <c r="L614" s="99"/>
      <c r="M614" s="99"/>
      <c r="N614" s="100" t="str">
        <f t="shared" si="27"/>
        <v/>
      </c>
      <c r="O614" s="101"/>
    </row>
    <row r="615" spans="2:15" x14ac:dyDescent="0.25">
      <c r="B615" s="9" t="str">
        <f t="shared" si="28"/>
        <v/>
      </c>
      <c r="C615" s="96">
        <f t="shared" si="29"/>
        <v>609</v>
      </c>
      <c r="D615" s="97"/>
      <c r="F615" s="98" t="str">
        <f>IF($E615="","",IFERROR(VLOOKUP($E615,tbFuncionarios[[Matrícula]:[Status]],2,FALSE),""))</f>
        <v/>
      </c>
      <c r="G615" s="102" t="str">
        <f>IF($E615="","",IFERROR(VLOOKUP($E615,tbFuncionarios[[Matrícula]:[Status]],4,FALSE),""))</f>
        <v/>
      </c>
      <c r="H615" s="102" t="str">
        <f>IF($E615="","",IFERROR(VLOOKUP($E615,tbFuncionarios[[Matrícula]:[Status]],5,FALSE),""))</f>
        <v/>
      </c>
      <c r="I615" s="102" t="str">
        <f>IF($E615="","",IFERROR(VLOOKUP($E615,tbFuncionarios[[Matrícula]:[Status]],6,FALSE),""))</f>
        <v/>
      </c>
      <c r="J615" s="98" t="str">
        <f>IF($E615="","",IFERROR(INDEX(tbFuncionarios[],MATCH($E615,tbFuncionarios[Matrícula],0),2),""))</f>
        <v/>
      </c>
      <c r="K615" s="102" t="str">
        <f>IF($E615="","",IFERROR(VLOOKUP($E615,tbFuncionarios[[Matrícula]:[Status]],7,FALSE),""))</f>
        <v/>
      </c>
      <c r="L615" s="99"/>
      <c r="M615" s="99"/>
      <c r="N615" s="100" t="str">
        <f t="shared" si="27"/>
        <v/>
      </c>
      <c r="O615" s="101"/>
    </row>
    <row r="616" spans="2:15" x14ac:dyDescent="0.25">
      <c r="B616" s="9" t="str">
        <f t="shared" si="28"/>
        <v/>
      </c>
      <c r="C616" s="96">
        <f t="shared" si="29"/>
        <v>610</v>
      </c>
      <c r="D616" s="97"/>
      <c r="F616" s="98" t="str">
        <f>IF($E616="","",IFERROR(VLOOKUP($E616,tbFuncionarios[[Matrícula]:[Status]],2,FALSE),""))</f>
        <v/>
      </c>
      <c r="G616" s="102" t="str">
        <f>IF($E616="","",IFERROR(VLOOKUP($E616,tbFuncionarios[[Matrícula]:[Status]],4,FALSE),""))</f>
        <v/>
      </c>
      <c r="H616" s="102" t="str">
        <f>IF($E616="","",IFERROR(VLOOKUP($E616,tbFuncionarios[[Matrícula]:[Status]],5,FALSE),""))</f>
        <v/>
      </c>
      <c r="I616" s="102" t="str">
        <f>IF($E616="","",IFERROR(VLOOKUP($E616,tbFuncionarios[[Matrícula]:[Status]],6,FALSE),""))</f>
        <v/>
      </c>
      <c r="J616" s="98" t="str">
        <f>IF($E616="","",IFERROR(INDEX(tbFuncionarios[],MATCH($E616,tbFuncionarios[Matrícula],0),2),""))</f>
        <v/>
      </c>
      <c r="K616" s="102" t="str">
        <f>IF($E616="","",IFERROR(VLOOKUP($E616,tbFuncionarios[[Matrícula]:[Status]],7,FALSE),""))</f>
        <v/>
      </c>
      <c r="L616" s="99"/>
      <c r="M616" s="99"/>
      <c r="N616" s="100" t="str">
        <f t="shared" si="27"/>
        <v/>
      </c>
      <c r="O616" s="101"/>
    </row>
    <row r="617" spans="2:15" x14ac:dyDescent="0.25">
      <c r="B617" s="9" t="str">
        <f t="shared" si="28"/>
        <v/>
      </c>
      <c r="C617" s="96">
        <f t="shared" si="29"/>
        <v>611</v>
      </c>
      <c r="D617" s="97"/>
      <c r="F617" s="98" t="str">
        <f>IF($E617="","",IFERROR(VLOOKUP($E617,tbFuncionarios[[Matrícula]:[Status]],2,FALSE),""))</f>
        <v/>
      </c>
      <c r="G617" s="102" t="str">
        <f>IF($E617="","",IFERROR(VLOOKUP($E617,tbFuncionarios[[Matrícula]:[Status]],4,FALSE),""))</f>
        <v/>
      </c>
      <c r="H617" s="102" t="str">
        <f>IF($E617="","",IFERROR(VLOOKUP($E617,tbFuncionarios[[Matrícula]:[Status]],5,FALSE),""))</f>
        <v/>
      </c>
      <c r="I617" s="102" t="str">
        <f>IF($E617="","",IFERROR(VLOOKUP($E617,tbFuncionarios[[Matrícula]:[Status]],6,FALSE),""))</f>
        <v/>
      </c>
      <c r="J617" s="98" t="str">
        <f>IF($E617="","",IFERROR(INDEX(tbFuncionarios[],MATCH($E617,tbFuncionarios[Matrícula],0),2),""))</f>
        <v/>
      </c>
      <c r="K617" s="102" t="str">
        <f>IF($E617="","",IFERROR(VLOOKUP($E617,tbFuncionarios[[Matrícula]:[Status]],7,FALSE),""))</f>
        <v/>
      </c>
      <c r="L617" s="99"/>
      <c r="M617" s="99"/>
      <c r="N617" s="100" t="str">
        <f t="shared" si="27"/>
        <v/>
      </c>
      <c r="O617" s="101"/>
    </row>
    <row r="618" spans="2:15" x14ac:dyDescent="0.25">
      <c r="B618" s="9" t="str">
        <f t="shared" si="28"/>
        <v/>
      </c>
      <c r="C618" s="96">
        <f t="shared" si="29"/>
        <v>612</v>
      </c>
      <c r="D618" s="97"/>
      <c r="F618" s="98" t="str">
        <f>IF($E618="","",IFERROR(VLOOKUP($E618,tbFuncionarios[[Matrícula]:[Status]],2,FALSE),""))</f>
        <v/>
      </c>
      <c r="G618" s="102" t="str">
        <f>IF($E618="","",IFERROR(VLOOKUP($E618,tbFuncionarios[[Matrícula]:[Status]],4,FALSE),""))</f>
        <v/>
      </c>
      <c r="H618" s="102" t="str">
        <f>IF($E618="","",IFERROR(VLOOKUP($E618,tbFuncionarios[[Matrícula]:[Status]],5,FALSE),""))</f>
        <v/>
      </c>
      <c r="I618" s="102" t="str">
        <f>IF($E618="","",IFERROR(VLOOKUP($E618,tbFuncionarios[[Matrícula]:[Status]],6,FALSE),""))</f>
        <v/>
      </c>
      <c r="J618" s="98" t="str">
        <f>IF($E618="","",IFERROR(INDEX(tbFuncionarios[],MATCH($E618,tbFuncionarios[Matrícula],0),2),""))</f>
        <v/>
      </c>
      <c r="K618" s="102" t="str">
        <f>IF($E618="","",IFERROR(VLOOKUP($E618,tbFuncionarios[[Matrícula]:[Status]],7,FALSE),""))</f>
        <v/>
      </c>
      <c r="L618" s="99"/>
      <c r="M618" s="99"/>
      <c r="N618" s="100" t="str">
        <f t="shared" si="27"/>
        <v/>
      </c>
      <c r="O618" s="101"/>
    </row>
    <row r="619" spans="2:15" x14ac:dyDescent="0.25">
      <c r="B619" s="9" t="str">
        <f t="shared" si="28"/>
        <v/>
      </c>
      <c r="C619" s="96">
        <f t="shared" si="29"/>
        <v>613</v>
      </c>
      <c r="D619" s="97"/>
      <c r="F619" s="98" t="str">
        <f>IF($E619="","",IFERROR(VLOOKUP($E619,tbFuncionarios[[Matrícula]:[Status]],2,FALSE),""))</f>
        <v/>
      </c>
      <c r="G619" s="102" t="str">
        <f>IF($E619="","",IFERROR(VLOOKUP($E619,tbFuncionarios[[Matrícula]:[Status]],4,FALSE),""))</f>
        <v/>
      </c>
      <c r="H619" s="102" t="str">
        <f>IF($E619="","",IFERROR(VLOOKUP($E619,tbFuncionarios[[Matrícula]:[Status]],5,FALSE),""))</f>
        <v/>
      </c>
      <c r="I619" s="102" t="str">
        <f>IF($E619="","",IFERROR(VLOOKUP($E619,tbFuncionarios[[Matrícula]:[Status]],6,FALSE),""))</f>
        <v/>
      </c>
      <c r="J619" s="98" t="str">
        <f>IF($E619="","",IFERROR(INDEX(tbFuncionarios[],MATCH($E619,tbFuncionarios[Matrícula],0),2),""))</f>
        <v/>
      </c>
      <c r="K619" s="102" t="str">
        <f>IF($E619="","",IFERROR(VLOOKUP($E619,tbFuncionarios[[Matrícula]:[Status]],7,FALSE),""))</f>
        <v/>
      </c>
      <c r="L619" s="99"/>
      <c r="M619" s="99"/>
      <c r="N619" s="100" t="str">
        <f t="shared" si="27"/>
        <v/>
      </c>
      <c r="O619" s="101"/>
    </row>
    <row r="620" spans="2:15" x14ac:dyDescent="0.25">
      <c r="B620" s="9" t="str">
        <f t="shared" si="28"/>
        <v/>
      </c>
      <c r="C620" s="96">
        <f t="shared" si="29"/>
        <v>614</v>
      </c>
      <c r="D620" s="97"/>
      <c r="F620" s="98" t="str">
        <f>IF($E620="","",IFERROR(VLOOKUP($E620,tbFuncionarios[[Matrícula]:[Status]],2,FALSE),""))</f>
        <v/>
      </c>
      <c r="G620" s="102" t="str">
        <f>IF($E620="","",IFERROR(VLOOKUP($E620,tbFuncionarios[[Matrícula]:[Status]],4,FALSE),""))</f>
        <v/>
      </c>
      <c r="H620" s="102" t="str">
        <f>IF($E620="","",IFERROR(VLOOKUP($E620,tbFuncionarios[[Matrícula]:[Status]],5,FALSE),""))</f>
        <v/>
      </c>
      <c r="I620" s="102" t="str">
        <f>IF($E620="","",IFERROR(VLOOKUP($E620,tbFuncionarios[[Matrícula]:[Status]],6,FALSE),""))</f>
        <v/>
      </c>
      <c r="J620" s="98" t="str">
        <f>IF($E620="","",IFERROR(INDEX(tbFuncionarios[],MATCH($E620,tbFuncionarios[Matrícula],0),2),""))</f>
        <v/>
      </c>
      <c r="K620" s="102" t="str">
        <f>IF($E620="","",IFERROR(VLOOKUP($E620,tbFuncionarios[[Matrícula]:[Status]],7,FALSE),""))</f>
        <v/>
      </c>
      <c r="L620" s="99"/>
      <c r="M620" s="99"/>
      <c r="N620" s="100" t="str">
        <f t="shared" si="27"/>
        <v/>
      </c>
      <c r="O620" s="101"/>
    </row>
    <row r="621" spans="2:15" x14ac:dyDescent="0.25">
      <c r="B621" s="9" t="str">
        <f t="shared" si="28"/>
        <v/>
      </c>
      <c r="C621" s="96">
        <f t="shared" si="29"/>
        <v>615</v>
      </c>
      <c r="D621" s="97"/>
      <c r="F621" s="98" t="str">
        <f>IF($E621="","",IFERROR(VLOOKUP($E621,tbFuncionarios[[Matrícula]:[Status]],2,FALSE),""))</f>
        <v/>
      </c>
      <c r="G621" s="102" t="str">
        <f>IF($E621="","",IFERROR(VLOOKUP($E621,tbFuncionarios[[Matrícula]:[Status]],4,FALSE),""))</f>
        <v/>
      </c>
      <c r="H621" s="102" t="str">
        <f>IF($E621="","",IFERROR(VLOOKUP($E621,tbFuncionarios[[Matrícula]:[Status]],5,FALSE),""))</f>
        <v/>
      </c>
      <c r="I621" s="102" t="str">
        <f>IF($E621="","",IFERROR(VLOOKUP($E621,tbFuncionarios[[Matrícula]:[Status]],6,FALSE),""))</f>
        <v/>
      </c>
      <c r="J621" s="98" t="str">
        <f>IF($E621="","",IFERROR(INDEX(tbFuncionarios[],MATCH($E621,tbFuncionarios[Matrícula],0),2),""))</f>
        <v/>
      </c>
      <c r="K621" s="102" t="str">
        <f>IF($E621="","",IFERROR(VLOOKUP($E621,tbFuncionarios[[Matrícula]:[Status]],7,FALSE),""))</f>
        <v/>
      </c>
      <c r="L621" s="99"/>
      <c r="M621" s="99"/>
      <c r="N621" s="100" t="str">
        <f t="shared" si="27"/>
        <v/>
      </c>
      <c r="O621" s="101"/>
    </row>
    <row r="622" spans="2:15" x14ac:dyDescent="0.25">
      <c r="B622" s="9" t="str">
        <f t="shared" si="28"/>
        <v/>
      </c>
      <c r="C622" s="96">
        <f t="shared" si="29"/>
        <v>616</v>
      </c>
      <c r="D622" s="97"/>
      <c r="F622" s="98" t="str">
        <f>IF($E622="","",IFERROR(VLOOKUP($E622,tbFuncionarios[[Matrícula]:[Status]],2,FALSE),""))</f>
        <v/>
      </c>
      <c r="G622" s="102" t="str">
        <f>IF($E622="","",IFERROR(VLOOKUP($E622,tbFuncionarios[[Matrícula]:[Status]],4,FALSE),""))</f>
        <v/>
      </c>
      <c r="H622" s="102" t="str">
        <f>IF($E622="","",IFERROR(VLOOKUP($E622,tbFuncionarios[[Matrícula]:[Status]],5,FALSE),""))</f>
        <v/>
      </c>
      <c r="I622" s="102" t="str">
        <f>IF($E622="","",IFERROR(VLOOKUP($E622,tbFuncionarios[[Matrícula]:[Status]],6,FALSE),""))</f>
        <v/>
      </c>
      <c r="J622" s="98" t="str">
        <f>IF($E622="","",IFERROR(INDEX(tbFuncionarios[],MATCH($E622,tbFuncionarios[Matrícula],0),2),""))</f>
        <v/>
      </c>
      <c r="K622" s="102" t="str">
        <f>IF($E622="","",IFERROR(VLOOKUP($E622,tbFuncionarios[[Matrícula]:[Status]],7,FALSE),""))</f>
        <v/>
      </c>
      <c r="L622" s="99"/>
      <c r="M622" s="99"/>
      <c r="N622" s="100" t="str">
        <f t="shared" si="27"/>
        <v/>
      </c>
      <c r="O622" s="101"/>
    </row>
    <row r="623" spans="2:15" x14ac:dyDescent="0.25">
      <c r="B623" s="9" t="str">
        <f t="shared" si="28"/>
        <v/>
      </c>
      <c r="C623" s="96">
        <f t="shared" si="29"/>
        <v>617</v>
      </c>
      <c r="D623" s="97"/>
      <c r="F623" s="98" t="str">
        <f>IF($E623="","",IFERROR(VLOOKUP($E623,tbFuncionarios[[Matrícula]:[Status]],2,FALSE),""))</f>
        <v/>
      </c>
      <c r="G623" s="102" t="str">
        <f>IF($E623="","",IFERROR(VLOOKUP($E623,tbFuncionarios[[Matrícula]:[Status]],4,FALSE),""))</f>
        <v/>
      </c>
      <c r="H623" s="102" t="str">
        <f>IF($E623="","",IFERROR(VLOOKUP($E623,tbFuncionarios[[Matrícula]:[Status]],5,FALSE),""))</f>
        <v/>
      </c>
      <c r="I623" s="102" t="str">
        <f>IF($E623="","",IFERROR(VLOOKUP($E623,tbFuncionarios[[Matrícula]:[Status]],6,FALSE),""))</f>
        <v/>
      </c>
      <c r="J623" s="98" t="str">
        <f>IF($E623="","",IFERROR(INDEX(tbFuncionarios[],MATCH($E623,tbFuncionarios[Matrícula],0),2),""))</f>
        <v/>
      </c>
      <c r="K623" s="102" t="str">
        <f>IF($E623="","",IFERROR(VLOOKUP($E623,tbFuncionarios[[Matrícula]:[Status]],7,FALSE),""))</f>
        <v/>
      </c>
      <c r="L623" s="99"/>
      <c r="M623" s="99"/>
      <c r="N623" s="100" t="str">
        <f t="shared" si="27"/>
        <v/>
      </c>
      <c r="O623" s="101"/>
    </row>
    <row r="624" spans="2:15" x14ac:dyDescent="0.25">
      <c r="B624" s="9" t="str">
        <f t="shared" si="28"/>
        <v/>
      </c>
      <c r="C624" s="96">
        <f t="shared" si="29"/>
        <v>618</v>
      </c>
      <c r="D624" s="97"/>
      <c r="F624" s="98" t="str">
        <f>IF($E624="","",IFERROR(VLOOKUP($E624,tbFuncionarios[[Matrícula]:[Status]],2,FALSE),""))</f>
        <v/>
      </c>
      <c r="G624" s="102" t="str">
        <f>IF($E624="","",IFERROR(VLOOKUP($E624,tbFuncionarios[[Matrícula]:[Status]],4,FALSE),""))</f>
        <v/>
      </c>
      <c r="H624" s="102" t="str">
        <f>IF($E624="","",IFERROR(VLOOKUP($E624,tbFuncionarios[[Matrícula]:[Status]],5,FALSE),""))</f>
        <v/>
      </c>
      <c r="I624" s="102" t="str">
        <f>IF($E624="","",IFERROR(VLOOKUP($E624,tbFuncionarios[[Matrícula]:[Status]],6,FALSE),""))</f>
        <v/>
      </c>
      <c r="J624" s="98" t="str">
        <f>IF($E624="","",IFERROR(INDEX(tbFuncionarios[],MATCH($E624,tbFuncionarios[Matrícula],0),2),""))</f>
        <v/>
      </c>
      <c r="K624" s="102" t="str">
        <f>IF($E624="","",IFERROR(VLOOKUP($E624,tbFuncionarios[[Matrícula]:[Status]],7,FALSE),""))</f>
        <v/>
      </c>
      <c r="L624" s="99"/>
      <c r="M624" s="99"/>
      <c r="N624" s="100" t="str">
        <f t="shared" si="27"/>
        <v/>
      </c>
      <c r="O624" s="101"/>
    </row>
    <row r="625" spans="2:15" x14ac:dyDescent="0.25">
      <c r="B625" s="9" t="str">
        <f t="shared" si="28"/>
        <v/>
      </c>
      <c r="C625" s="96">
        <f t="shared" si="29"/>
        <v>619</v>
      </c>
      <c r="D625" s="97"/>
      <c r="F625" s="98" t="str">
        <f>IF($E625="","",IFERROR(VLOOKUP($E625,tbFuncionarios[[Matrícula]:[Status]],2,FALSE),""))</f>
        <v/>
      </c>
      <c r="G625" s="102" t="str">
        <f>IF($E625="","",IFERROR(VLOOKUP($E625,tbFuncionarios[[Matrícula]:[Status]],4,FALSE),""))</f>
        <v/>
      </c>
      <c r="H625" s="102" t="str">
        <f>IF($E625="","",IFERROR(VLOOKUP($E625,tbFuncionarios[[Matrícula]:[Status]],5,FALSE),""))</f>
        <v/>
      </c>
      <c r="I625" s="102" t="str">
        <f>IF($E625="","",IFERROR(VLOOKUP($E625,tbFuncionarios[[Matrícula]:[Status]],6,FALSE),""))</f>
        <v/>
      </c>
      <c r="J625" s="98" t="str">
        <f>IF($E625="","",IFERROR(INDEX(tbFuncionarios[],MATCH($E625,tbFuncionarios[Matrícula],0),2),""))</f>
        <v/>
      </c>
      <c r="K625" s="102" t="str">
        <f>IF($E625="","",IFERROR(VLOOKUP($E625,tbFuncionarios[[Matrícula]:[Status]],7,FALSE),""))</f>
        <v/>
      </c>
      <c r="L625" s="99"/>
      <c r="M625" s="99"/>
      <c r="N625" s="100" t="str">
        <f t="shared" si="27"/>
        <v/>
      </c>
      <c r="O625" s="101"/>
    </row>
    <row r="626" spans="2:15" x14ac:dyDescent="0.25">
      <c r="B626" s="9" t="str">
        <f t="shared" si="28"/>
        <v/>
      </c>
      <c r="C626" s="96">
        <f t="shared" si="29"/>
        <v>620</v>
      </c>
      <c r="D626" s="97"/>
      <c r="F626" s="98" t="str">
        <f>IF($E626="","",IFERROR(VLOOKUP($E626,tbFuncionarios[[Matrícula]:[Status]],2,FALSE),""))</f>
        <v/>
      </c>
      <c r="G626" s="102" t="str">
        <f>IF($E626="","",IFERROR(VLOOKUP($E626,tbFuncionarios[[Matrícula]:[Status]],4,FALSE),""))</f>
        <v/>
      </c>
      <c r="H626" s="102" t="str">
        <f>IF($E626="","",IFERROR(VLOOKUP($E626,tbFuncionarios[[Matrícula]:[Status]],5,FALSE),""))</f>
        <v/>
      </c>
      <c r="I626" s="102" t="str">
        <f>IF($E626="","",IFERROR(VLOOKUP($E626,tbFuncionarios[[Matrícula]:[Status]],6,FALSE),""))</f>
        <v/>
      </c>
      <c r="J626" s="98" t="str">
        <f>IF($E626="","",IFERROR(INDEX(tbFuncionarios[],MATCH($E626,tbFuncionarios[Matrícula],0),2),""))</f>
        <v/>
      </c>
      <c r="K626" s="102" t="str">
        <f>IF($E626="","",IFERROR(VLOOKUP($E626,tbFuncionarios[[Matrícula]:[Status]],7,FALSE),""))</f>
        <v/>
      </c>
      <c r="L626" s="99"/>
      <c r="M626" s="99"/>
      <c r="N626" s="100" t="str">
        <f t="shared" si="27"/>
        <v/>
      </c>
      <c r="O626" s="101"/>
    </row>
    <row r="627" spans="2:15" x14ac:dyDescent="0.25">
      <c r="B627" s="9" t="str">
        <f t="shared" si="28"/>
        <v/>
      </c>
      <c r="C627" s="96">
        <f t="shared" si="29"/>
        <v>621</v>
      </c>
      <c r="D627" s="97"/>
      <c r="F627" s="98" t="str">
        <f>IF($E627="","",IFERROR(VLOOKUP($E627,tbFuncionarios[[Matrícula]:[Status]],2,FALSE),""))</f>
        <v/>
      </c>
      <c r="G627" s="102" t="str">
        <f>IF($E627="","",IFERROR(VLOOKUP($E627,tbFuncionarios[[Matrícula]:[Status]],4,FALSE),""))</f>
        <v/>
      </c>
      <c r="H627" s="102" t="str">
        <f>IF($E627="","",IFERROR(VLOOKUP($E627,tbFuncionarios[[Matrícula]:[Status]],5,FALSE),""))</f>
        <v/>
      </c>
      <c r="I627" s="102" t="str">
        <f>IF($E627="","",IFERROR(VLOOKUP($E627,tbFuncionarios[[Matrícula]:[Status]],6,FALSE),""))</f>
        <v/>
      </c>
      <c r="J627" s="98" t="str">
        <f>IF($E627="","",IFERROR(INDEX(tbFuncionarios[],MATCH($E627,tbFuncionarios[Matrícula],0),2),""))</f>
        <v/>
      </c>
      <c r="K627" s="102" t="str">
        <f>IF($E627="","",IFERROR(VLOOKUP($E627,tbFuncionarios[[Matrícula]:[Status]],7,FALSE),""))</f>
        <v/>
      </c>
      <c r="L627" s="99"/>
      <c r="M627" s="99"/>
      <c r="N627" s="100" t="str">
        <f t="shared" si="27"/>
        <v/>
      </c>
      <c r="O627" s="101"/>
    </row>
    <row r="628" spans="2:15" x14ac:dyDescent="0.25">
      <c r="B628" s="9" t="str">
        <f t="shared" si="28"/>
        <v/>
      </c>
      <c r="C628" s="96">
        <f t="shared" si="29"/>
        <v>622</v>
      </c>
      <c r="D628" s="97"/>
      <c r="F628" s="98" t="str">
        <f>IF($E628="","",IFERROR(VLOOKUP($E628,tbFuncionarios[[Matrícula]:[Status]],2,FALSE),""))</f>
        <v/>
      </c>
      <c r="G628" s="102" t="str">
        <f>IF($E628="","",IFERROR(VLOOKUP($E628,tbFuncionarios[[Matrícula]:[Status]],4,FALSE),""))</f>
        <v/>
      </c>
      <c r="H628" s="102" t="str">
        <f>IF($E628="","",IFERROR(VLOOKUP($E628,tbFuncionarios[[Matrícula]:[Status]],5,FALSE),""))</f>
        <v/>
      </c>
      <c r="I628" s="102" t="str">
        <f>IF($E628="","",IFERROR(VLOOKUP($E628,tbFuncionarios[[Matrícula]:[Status]],6,FALSE),""))</f>
        <v/>
      </c>
      <c r="J628" s="98" t="str">
        <f>IF($E628="","",IFERROR(INDEX(tbFuncionarios[],MATCH($E628,tbFuncionarios[Matrícula],0),2),""))</f>
        <v/>
      </c>
      <c r="K628" s="102" t="str">
        <f>IF($E628="","",IFERROR(VLOOKUP($E628,tbFuncionarios[[Matrícula]:[Status]],7,FALSE),""))</f>
        <v/>
      </c>
      <c r="L628" s="99"/>
      <c r="M628" s="99"/>
      <c r="N628" s="100" t="str">
        <f t="shared" si="27"/>
        <v/>
      </c>
      <c r="O628" s="101"/>
    </row>
    <row r="629" spans="2:15" x14ac:dyDescent="0.25">
      <c r="B629" s="9" t="str">
        <f t="shared" si="28"/>
        <v/>
      </c>
      <c r="C629" s="96">
        <f t="shared" si="29"/>
        <v>623</v>
      </c>
      <c r="D629" s="97"/>
      <c r="F629" s="98" t="str">
        <f>IF($E629="","",IFERROR(VLOOKUP($E629,tbFuncionarios[[Matrícula]:[Status]],2,FALSE),""))</f>
        <v/>
      </c>
      <c r="G629" s="102" t="str">
        <f>IF($E629="","",IFERROR(VLOOKUP($E629,tbFuncionarios[[Matrícula]:[Status]],4,FALSE),""))</f>
        <v/>
      </c>
      <c r="H629" s="102" t="str">
        <f>IF($E629="","",IFERROR(VLOOKUP($E629,tbFuncionarios[[Matrícula]:[Status]],5,FALSE),""))</f>
        <v/>
      </c>
      <c r="I629" s="102" t="str">
        <f>IF($E629="","",IFERROR(VLOOKUP($E629,tbFuncionarios[[Matrícula]:[Status]],6,FALSE),""))</f>
        <v/>
      </c>
      <c r="J629" s="98" t="str">
        <f>IF($E629="","",IFERROR(INDEX(tbFuncionarios[],MATCH($E629,tbFuncionarios[Matrícula],0),2),""))</f>
        <v/>
      </c>
      <c r="K629" s="102" t="str">
        <f>IF($E629="","",IFERROR(VLOOKUP($E629,tbFuncionarios[[Matrícula]:[Status]],7,FALSE),""))</f>
        <v/>
      </c>
      <c r="L629" s="99"/>
      <c r="M629" s="99"/>
      <c r="N629" s="100" t="str">
        <f t="shared" si="27"/>
        <v/>
      </c>
      <c r="O629" s="101"/>
    </row>
    <row r="630" spans="2:15" x14ac:dyDescent="0.25">
      <c r="B630" s="9" t="str">
        <f t="shared" si="28"/>
        <v/>
      </c>
      <c r="C630" s="96">
        <f t="shared" si="29"/>
        <v>624</v>
      </c>
      <c r="D630" s="97"/>
      <c r="F630" s="98" t="str">
        <f>IF($E630="","",IFERROR(VLOOKUP($E630,tbFuncionarios[[Matrícula]:[Status]],2,FALSE),""))</f>
        <v/>
      </c>
      <c r="G630" s="102" t="str">
        <f>IF($E630="","",IFERROR(VLOOKUP($E630,tbFuncionarios[[Matrícula]:[Status]],4,FALSE),""))</f>
        <v/>
      </c>
      <c r="H630" s="102" t="str">
        <f>IF($E630="","",IFERROR(VLOOKUP($E630,tbFuncionarios[[Matrícula]:[Status]],5,FALSE),""))</f>
        <v/>
      </c>
      <c r="I630" s="102" t="str">
        <f>IF($E630="","",IFERROR(VLOOKUP($E630,tbFuncionarios[[Matrícula]:[Status]],6,FALSE),""))</f>
        <v/>
      </c>
      <c r="J630" s="98" t="str">
        <f>IF($E630="","",IFERROR(INDEX(tbFuncionarios[],MATCH($E630,tbFuncionarios[Matrícula],0),2),""))</f>
        <v/>
      </c>
      <c r="K630" s="102" t="str">
        <f>IF($E630="","",IFERROR(VLOOKUP($E630,tbFuncionarios[[Matrícula]:[Status]],7,FALSE),""))</f>
        <v/>
      </c>
      <c r="L630" s="99"/>
      <c r="M630" s="99"/>
      <c r="N630" s="100" t="str">
        <f t="shared" si="27"/>
        <v/>
      </c>
      <c r="O630" s="101"/>
    </row>
    <row r="631" spans="2:15" x14ac:dyDescent="0.25">
      <c r="B631" s="9" t="str">
        <f t="shared" si="28"/>
        <v/>
      </c>
      <c r="C631" s="96">
        <f t="shared" si="29"/>
        <v>625</v>
      </c>
      <c r="D631" s="97"/>
      <c r="F631" s="98" t="str">
        <f>IF($E631="","",IFERROR(VLOOKUP($E631,tbFuncionarios[[Matrícula]:[Status]],2,FALSE),""))</f>
        <v/>
      </c>
      <c r="G631" s="102" t="str">
        <f>IF($E631="","",IFERROR(VLOOKUP($E631,tbFuncionarios[[Matrícula]:[Status]],4,FALSE),""))</f>
        <v/>
      </c>
      <c r="H631" s="102" t="str">
        <f>IF($E631="","",IFERROR(VLOOKUP($E631,tbFuncionarios[[Matrícula]:[Status]],5,FALSE),""))</f>
        <v/>
      </c>
      <c r="I631" s="102" t="str">
        <f>IF($E631="","",IFERROR(VLOOKUP($E631,tbFuncionarios[[Matrícula]:[Status]],6,FALSE),""))</f>
        <v/>
      </c>
      <c r="J631" s="98" t="str">
        <f>IF($E631="","",IFERROR(INDEX(tbFuncionarios[],MATCH($E631,tbFuncionarios[Matrícula],0),2),""))</f>
        <v/>
      </c>
      <c r="K631" s="102" t="str">
        <f>IF($E631="","",IFERROR(VLOOKUP($E631,tbFuncionarios[[Matrícula]:[Status]],7,FALSE),""))</f>
        <v/>
      </c>
      <c r="L631" s="99"/>
      <c r="M631" s="99"/>
      <c r="N631" s="100" t="str">
        <f t="shared" si="27"/>
        <v/>
      </c>
      <c r="O631" s="101"/>
    </row>
    <row r="632" spans="2:15" x14ac:dyDescent="0.25">
      <c r="B632" s="9" t="str">
        <f t="shared" si="28"/>
        <v/>
      </c>
      <c r="C632" s="96">
        <f t="shared" si="29"/>
        <v>626</v>
      </c>
      <c r="D632" s="97"/>
      <c r="F632" s="98" t="str">
        <f>IF($E632="","",IFERROR(VLOOKUP($E632,tbFuncionarios[[Matrícula]:[Status]],2,FALSE),""))</f>
        <v/>
      </c>
      <c r="G632" s="102" t="str">
        <f>IF($E632="","",IFERROR(VLOOKUP($E632,tbFuncionarios[[Matrícula]:[Status]],4,FALSE),""))</f>
        <v/>
      </c>
      <c r="H632" s="102" t="str">
        <f>IF($E632="","",IFERROR(VLOOKUP($E632,tbFuncionarios[[Matrícula]:[Status]],5,FALSE),""))</f>
        <v/>
      </c>
      <c r="I632" s="102" t="str">
        <f>IF($E632="","",IFERROR(VLOOKUP($E632,tbFuncionarios[[Matrícula]:[Status]],6,FALSE),""))</f>
        <v/>
      </c>
      <c r="J632" s="98" t="str">
        <f>IF($E632="","",IFERROR(INDEX(tbFuncionarios[],MATCH($E632,tbFuncionarios[Matrícula],0),2),""))</f>
        <v/>
      </c>
      <c r="K632" s="102" t="str">
        <f>IF($E632="","",IFERROR(VLOOKUP($E632,tbFuncionarios[[Matrícula]:[Status]],7,FALSE),""))</f>
        <v/>
      </c>
      <c r="L632" s="99"/>
      <c r="M632" s="99"/>
      <c r="N632" s="100" t="str">
        <f t="shared" si="27"/>
        <v/>
      </c>
      <c r="O632" s="101"/>
    </row>
    <row r="633" spans="2:15" x14ac:dyDescent="0.25">
      <c r="B633" s="9" t="str">
        <f t="shared" si="28"/>
        <v/>
      </c>
      <c r="C633" s="96">
        <f t="shared" si="29"/>
        <v>627</v>
      </c>
      <c r="D633" s="97"/>
      <c r="F633" s="98" t="str">
        <f>IF($E633="","",IFERROR(VLOOKUP($E633,tbFuncionarios[[Matrícula]:[Status]],2,FALSE),""))</f>
        <v/>
      </c>
      <c r="G633" s="102" t="str">
        <f>IF($E633="","",IFERROR(VLOOKUP($E633,tbFuncionarios[[Matrícula]:[Status]],4,FALSE),""))</f>
        <v/>
      </c>
      <c r="H633" s="102" t="str">
        <f>IF($E633="","",IFERROR(VLOOKUP($E633,tbFuncionarios[[Matrícula]:[Status]],5,FALSE),""))</f>
        <v/>
      </c>
      <c r="I633" s="102" t="str">
        <f>IF($E633="","",IFERROR(VLOOKUP($E633,tbFuncionarios[[Matrícula]:[Status]],6,FALSE),""))</f>
        <v/>
      </c>
      <c r="J633" s="98" t="str">
        <f>IF($E633="","",IFERROR(INDEX(tbFuncionarios[],MATCH($E633,tbFuncionarios[Matrícula],0),2),""))</f>
        <v/>
      </c>
      <c r="K633" s="102" t="str">
        <f>IF($E633="","",IFERROR(VLOOKUP($E633,tbFuncionarios[[Matrícula]:[Status]],7,FALSE),""))</f>
        <v/>
      </c>
      <c r="L633" s="99"/>
      <c r="M633" s="99"/>
      <c r="N633" s="100" t="str">
        <f t="shared" si="27"/>
        <v/>
      </c>
      <c r="O633" s="101"/>
    </row>
    <row r="634" spans="2:15" x14ac:dyDescent="0.25">
      <c r="B634" s="9" t="str">
        <f t="shared" si="28"/>
        <v/>
      </c>
      <c r="C634" s="96">
        <f t="shared" si="29"/>
        <v>628</v>
      </c>
      <c r="D634" s="97"/>
      <c r="F634" s="98" t="str">
        <f>IF($E634="","",IFERROR(VLOOKUP($E634,tbFuncionarios[[Matrícula]:[Status]],2,FALSE),""))</f>
        <v/>
      </c>
      <c r="G634" s="102" t="str">
        <f>IF($E634="","",IFERROR(VLOOKUP($E634,tbFuncionarios[[Matrícula]:[Status]],4,FALSE),""))</f>
        <v/>
      </c>
      <c r="H634" s="102" t="str">
        <f>IF($E634="","",IFERROR(VLOOKUP($E634,tbFuncionarios[[Matrícula]:[Status]],5,FALSE),""))</f>
        <v/>
      </c>
      <c r="I634" s="102" t="str">
        <f>IF($E634="","",IFERROR(VLOOKUP($E634,tbFuncionarios[[Matrícula]:[Status]],6,FALSE),""))</f>
        <v/>
      </c>
      <c r="J634" s="98" t="str">
        <f>IF($E634="","",IFERROR(INDEX(tbFuncionarios[],MATCH($E634,tbFuncionarios[Matrícula],0),2),""))</f>
        <v/>
      </c>
      <c r="K634" s="102" t="str">
        <f>IF($E634="","",IFERROR(VLOOKUP($E634,tbFuncionarios[[Matrícula]:[Status]],7,FALSE),""))</f>
        <v/>
      </c>
      <c r="L634" s="99"/>
      <c r="M634" s="99"/>
      <c r="N634" s="100" t="str">
        <f t="shared" si="27"/>
        <v/>
      </c>
      <c r="O634" s="101"/>
    </row>
    <row r="635" spans="2:15" x14ac:dyDescent="0.25">
      <c r="B635" s="9" t="str">
        <f t="shared" si="28"/>
        <v/>
      </c>
      <c r="C635" s="96">
        <f t="shared" si="29"/>
        <v>629</v>
      </c>
      <c r="D635" s="97"/>
      <c r="F635" s="98" t="str">
        <f>IF($E635="","",IFERROR(VLOOKUP($E635,tbFuncionarios[[Matrícula]:[Status]],2,FALSE),""))</f>
        <v/>
      </c>
      <c r="G635" s="102" t="str">
        <f>IF($E635="","",IFERROR(VLOOKUP($E635,tbFuncionarios[[Matrícula]:[Status]],4,FALSE),""))</f>
        <v/>
      </c>
      <c r="H635" s="102" t="str">
        <f>IF($E635="","",IFERROR(VLOOKUP($E635,tbFuncionarios[[Matrícula]:[Status]],5,FALSE),""))</f>
        <v/>
      </c>
      <c r="I635" s="102" t="str">
        <f>IF($E635="","",IFERROR(VLOOKUP($E635,tbFuncionarios[[Matrícula]:[Status]],6,FALSE),""))</f>
        <v/>
      </c>
      <c r="J635" s="98" t="str">
        <f>IF($E635="","",IFERROR(INDEX(tbFuncionarios[],MATCH($E635,tbFuncionarios[Matrícula],0),2),""))</f>
        <v/>
      </c>
      <c r="K635" s="102" t="str">
        <f>IF($E635="","",IFERROR(VLOOKUP($E635,tbFuncionarios[[Matrícula]:[Status]],7,FALSE),""))</f>
        <v/>
      </c>
      <c r="L635" s="99"/>
      <c r="M635" s="99"/>
      <c r="N635" s="100" t="str">
        <f t="shared" si="27"/>
        <v/>
      </c>
      <c r="O635" s="101"/>
    </row>
    <row r="636" spans="2:15" x14ac:dyDescent="0.25">
      <c r="B636" s="9" t="str">
        <f t="shared" si="28"/>
        <v/>
      </c>
      <c r="C636" s="96">
        <f t="shared" si="29"/>
        <v>630</v>
      </c>
      <c r="D636" s="97"/>
      <c r="F636" s="98" t="str">
        <f>IF($E636="","",IFERROR(VLOOKUP($E636,tbFuncionarios[[Matrícula]:[Status]],2,FALSE),""))</f>
        <v/>
      </c>
      <c r="G636" s="102" t="str">
        <f>IF($E636="","",IFERROR(VLOOKUP($E636,tbFuncionarios[[Matrícula]:[Status]],4,FALSE),""))</f>
        <v/>
      </c>
      <c r="H636" s="102" t="str">
        <f>IF($E636="","",IFERROR(VLOOKUP($E636,tbFuncionarios[[Matrícula]:[Status]],5,FALSE),""))</f>
        <v/>
      </c>
      <c r="I636" s="102" t="str">
        <f>IF($E636="","",IFERROR(VLOOKUP($E636,tbFuncionarios[[Matrícula]:[Status]],6,FALSE),""))</f>
        <v/>
      </c>
      <c r="J636" s="98" t="str">
        <f>IF($E636="","",IFERROR(INDEX(tbFuncionarios[],MATCH($E636,tbFuncionarios[Matrícula],0),2),""))</f>
        <v/>
      </c>
      <c r="K636" s="102" t="str">
        <f>IF($E636="","",IFERROR(VLOOKUP($E636,tbFuncionarios[[Matrícula]:[Status]],7,FALSE),""))</f>
        <v/>
      </c>
      <c r="L636" s="99"/>
      <c r="M636" s="99"/>
      <c r="N636" s="100" t="str">
        <f t="shared" si="27"/>
        <v/>
      </c>
      <c r="O636" s="101"/>
    </row>
    <row r="637" spans="2:15" x14ac:dyDescent="0.25">
      <c r="B637" s="9" t="str">
        <f t="shared" si="28"/>
        <v/>
      </c>
      <c r="C637" s="96">
        <f t="shared" si="29"/>
        <v>631</v>
      </c>
      <c r="D637" s="97"/>
      <c r="F637" s="98" t="str">
        <f>IF($E637="","",IFERROR(VLOOKUP($E637,tbFuncionarios[[Matrícula]:[Status]],2,FALSE),""))</f>
        <v/>
      </c>
      <c r="G637" s="102" t="str">
        <f>IF($E637="","",IFERROR(VLOOKUP($E637,tbFuncionarios[[Matrícula]:[Status]],4,FALSE),""))</f>
        <v/>
      </c>
      <c r="H637" s="102" t="str">
        <f>IF($E637="","",IFERROR(VLOOKUP($E637,tbFuncionarios[[Matrícula]:[Status]],5,FALSE),""))</f>
        <v/>
      </c>
      <c r="I637" s="102" t="str">
        <f>IF($E637="","",IFERROR(VLOOKUP($E637,tbFuncionarios[[Matrícula]:[Status]],6,FALSE),""))</f>
        <v/>
      </c>
      <c r="J637" s="98" t="str">
        <f>IF($E637="","",IFERROR(INDEX(tbFuncionarios[],MATCH($E637,tbFuncionarios[Matrícula],0),2),""))</f>
        <v/>
      </c>
      <c r="K637" s="102" t="str">
        <f>IF($E637="","",IFERROR(VLOOKUP($E637,tbFuncionarios[[Matrícula]:[Status]],7,FALSE),""))</f>
        <v/>
      </c>
      <c r="L637" s="99"/>
      <c r="M637" s="99"/>
      <c r="N637" s="100" t="str">
        <f t="shared" si="27"/>
        <v/>
      </c>
      <c r="O637" s="101"/>
    </row>
    <row r="638" spans="2:15" x14ac:dyDescent="0.25">
      <c r="B638" s="9" t="str">
        <f t="shared" si="28"/>
        <v/>
      </c>
      <c r="C638" s="96">
        <f t="shared" si="29"/>
        <v>632</v>
      </c>
      <c r="D638" s="97"/>
      <c r="F638" s="98" t="str">
        <f>IF($E638="","",IFERROR(VLOOKUP($E638,tbFuncionarios[[Matrícula]:[Status]],2,FALSE),""))</f>
        <v/>
      </c>
      <c r="G638" s="102" t="str">
        <f>IF($E638="","",IFERROR(VLOOKUP($E638,tbFuncionarios[[Matrícula]:[Status]],4,FALSE),""))</f>
        <v/>
      </c>
      <c r="H638" s="102" t="str">
        <f>IF($E638="","",IFERROR(VLOOKUP($E638,tbFuncionarios[[Matrícula]:[Status]],5,FALSE),""))</f>
        <v/>
      </c>
      <c r="I638" s="102" t="str">
        <f>IF($E638="","",IFERROR(VLOOKUP($E638,tbFuncionarios[[Matrícula]:[Status]],6,FALSE),""))</f>
        <v/>
      </c>
      <c r="J638" s="98" t="str">
        <f>IF($E638="","",IFERROR(INDEX(tbFuncionarios[],MATCH($E638,tbFuncionarios[Matrícula],0),2),""))</f>
        <v/>
      </c>
      <c r="K638" s="102" t="str">
        <f>IF($E638="","",IFERROR(VLOOKUP($E638,tbFuncionarios[[Matrícula]:[Status]],7,FALSE),""))</f>
        <v/>
      </c>
      <c r="L638" s="99"/>
      <c r="M638" s="99"/>
      <c r="N638" s="100" t="str">
        <f t="shared" si="27"/>
        <v/>
      </c>
      <c r="O638" s="101"/>
    </row>
    <row r="639" spans="2:15" x14ac:dyDescent="0.25">
      <c r="B639" s="9" t="str">
        <f t="shared" si="28"/>
        <v/>
      </c>
      <c r="C639" s="96">
        <f t="shared" si="29"/>
        <v>633</v>
      </c>
      <c r="D639" s="97"/>
      <c r="F639" s="98" t="str">
        <f>IF($E639="","",IFERROR(VLOOKUP($E639,tbFuncionarios[[Matrícula]:[Status]],2,FALSE),""))</f>
        <v/>
      </c>
      <c r="G639" s="102" t="str">
        <f>IF($E639="","",IFERROR(VLOOKUP($E639,tbFuncionarios[[Matrícula]:[Status]],4,FALSE),""))</f>
        <v/>
      </c>
      <c r="H639" s="102" t="str">
        <f>IF($E639="","",IFERROR(VLOOKUP($E639,tbFuncionarios[[Matrícula]:[Status]],5,FALSE),""))</f>
        <v/>
      </c>
      <c r="I639" s="102" t="str">
        <f>IF($E639="","",IFERROR(VLOOKUP($E639,tbFuncionarios[[Matrícula]:[Status]],6,FALSE),""))</f>
        <v/>
      </c>
      <c r="J639" s="98" t="str">
        <f>IF($E639="","",IFERROR(INDEX(tbFuncionarios[],MATCH($E639,tbFuncionarios[Matrícula],0),2),""))</f>
        <v/>
      </c>
      <c r="K639" s="102" t="str">
        <f>IF($E639="","",IFERROR(VLOOKUP($E639,tbFuncionarios[[Matrícula]:[Status]],7,FALSE),""))</f>
        <v/>
      </c>
      <c r="L639" s="99"/>
      <c r="M639" s="99"/>
      <c r="N639" s="100" t="str">
        <f t="shared" si="27"/>
        <v/>
      </c>
      <c r="O639" s="101"/>
    </row>
    <row r="640" spans="2:15" x14ac:dyDescent="0.25">
      <c r="B640" s="9" t="str">
        <f t="shared" si="28"/>
        <v/>
      </c>
      <c r="C640" s="96">
        <f t="shared" si="29"/>
        <v>634</v>
      </c>
      <c r="D640" s="97"/>
      <c r="F640" s="98" t="str">
        <f>IF($E640="","",IFERROR(VLOOKUP($E640,tbFuncionarios[[Matrícula]:[Status]],2,FALSE),""))</f>
        <v/>
      </c>
      <c r="G640" s="102" t="str">
        <f>IF($E640="","",IFERROR(VLOOKUP($E640,tbFuncionarios[[Matrícula]:[Status]],4,FALSE),""))</f>
        <v/>
      </c>
      <c r="H640" s="102" t="str">
        <f>IF($E640="","",IFERROR(VLOOKUP($E640,tbFuncionarios[[Matrícula]:[Status]],5,FALSE),""))</f>
        <v/>
      </c>
      <c r="I640" s="102" t="str">
        <f>IF($E640="","",IFERROR(VLOOKUP($E640,tbFuncionarios[[Matrícula]:[Status]],6,FALSE),""))</f>
        <v/>
      </c>
      <c r="J640" s="98" t="str">
        <f>IF($E640="","",IFERROR(INDEX(tbFuncionarios[],MATCH($E640,tbFuncionarios[Matrícula],0),2),""))</f>
        <v/>
      </c>
      <c r="K640" s="102" t="str">
        <f>IF($E640="","",IFERROR(VLOOKUP($E640,tbFuncionarios[[Matrícula]:[Status]],7,FALSE),""))</f>
        <v/>
      </c>
      <c r="L640" s="99"/>
      <c r="M640" s="99"/>
      <c r="N640" s="100" t="str">
        <f t="shared" si="27"/>
        <v/>
      </c>
      <c r="O640" s="101"/>
    </row>
    <row r="641" spans="2:15" x14ac:dyDescent="0.25">
      <c r="B641" s="9" t="str">
        <f t="shared" si="28"/>
        <v/>
      </c>
      <c r="C641" s="96">
        <f t="shared" si="29"/>
        <v>635</v>
      </c>
      <c r="D641" s="97"/>
      <c r="F641" s="98" t="str">
        <f>IF($E641="","",IFERROR(VLOOKUP($E641,tbFuncionarios[[Matrícula]:[Status]],2,FALSE),""))</f>
        <v/>
      </c>
      <c r="G641" s="102" t="str">
        <f>IF($E641="","",IFERROR(VLOOKUP($E641,tbFuncionarios[[Matrícula]:[Status]],4,FALSE),""))</f>
        <v/>
      </c>
      <c r="H641" s="102" t="str">
        <f>IF($E641="","",IFERROR(VLOOKUP($E641,tbFuncionarios[[Matrícula]:[Status]],5,FALSE),""))</f>
        <v/>
      </c>
      <c r="I641" s="102" t="str">
        <f>IF($E641="","",IFERROR(VLOOKUP($E641,tbFuncionarios[[Matrícula]:[Status]],6,FALSE),""))</f>
        <v/>
      </c>
      <c r="J641" s="98" t="str">
        <f>IF($E641="","",IFERROR(INDEX(tbFuncionarios[],MATCH($E641,tbFuncionarios[Matrícula],0),2),""))</f>
        <v/>
      </c>
      <c r="K641" s="102" t="str">
        <f>IF($E641="","",IFERROR(VLOOKUP($E641,tbFuncionarios[[Matrícula]:[Status]],7,FALSE),""))</f>
        <v/>
      </c>
      <c r="L641" s="99"/>
      <c r="M641" s="99"/>
      <c r="N641" s="100" t="str">
        <f t="shared" si="27"/>
        <v/>
      </c>
      <c r="O641" s="101"/>
    </row>
    <row r="642" spans="2:15" x14ac:dyDescent="0.25">
      <c r="B642" s="9" t="str">
        <f t="shared" si="28"/>
        <v/>
      </c>
      <c r="C642" s="96">
        <f t="shared" si="29"/>
        <v>636</v>
      </c>
      <c r="D642" s="97"/>
      <c r="F642" s="98" t="str">
        <f>IF($E642="","",IFERROR(VLOOKUP($E642,tbFuncionarios[[Matrícula]:[Status]],2,FALSE),""))</f>
        <v/>
      </c>
      <c r="G642" s="102" t="str">
        <f>IF($E642="","",IFERROR(VLOOKUP($E642,tbFuncionarios[[Matrícula]:[Status]],4,FALSE),""))</f>
        <v/>
      </c>
      <c r="H642" s="102" t="str">
        <f>IF($E642="","",IFERROR(VLOOKUP($E642,tbFuncionarios[[Matrícula]:[Status]],5,FALSE),""))</f>
        <v/>
      </c>
      <c r="I642" s="102" t="str">
        <f>IF($E642="","",IFERROR(VLOOKUP($E642,tbFuncionarios[[Matrícula]:[Status]],6,FALSE),""))</f>
        <v/>
      </c>
      <c r="J642" s="98" t="str">
        <f>IF($E642="","",IFERROR(INDEX(tbFuncionarios[],MATCH($E642,tbFuncionarios[Matrícula],0),2),""))</f>
        <v/>
      </c>
      <c r="K642" s="102" t="str">
        <f>IF($E642="","",IFERROR(VLOOKUP($E642,tbFuncionarios[[Matrícula]:[Status]],7,FALSE),""))</f>
        <v/>
      </c>
      <c r="L642" s="99"/>
      <c r="M642" s="99"/>
      <c r="N642" s="100" t="str">
        <f t="shared" si="27"/>
        <v/>
      </c>
      <c r="O642" s="101"/>
    </row>
    <row r="643" spans="2:15" x14ac:dyDescent="0.25">
      <c r="B643" s="9" t="str">
        <f t="shared" si="28"/>
        <v/>
      </c>
      <c r="C643" s="96">
        <f t="shared" si="29"/>
        <v>637</v>
      </c>
      <c r="D643" s="97"/>
      <c r="F643" s="98" t="str">
        <f>IF($E643="","",IFERROR(VLOOKUP($E643,tbFuncionarios[[Matrícula]:[Status]],2,FALSE),""))</f>
        <v/>
      </c>
      <c r="G643" s="102" t="str">
        <f>IF($E643="","",IFERROR(VLOOKUP($E643,tbFuncionarios[[Matrícula]:[Status]],4,FALSE),""))</f>
        <v/>
      </c>
      <c r="H643" s="102" t="str">
        <f>IF($E643="","",IFERROR(VLOOKUP($E643,tbFuncionarios[[Matrícula]:[Status]],5,FALSE),""))</f>
        <v/>
      </c>
      <c r="I643" s="102" t="str">
        <f>IF($E643="","",IFERROR(VLOOKUP($E643,tbFuncionarios[[Matrícula]:[Status]],6,FALSE),""))</f>
        <v/>
      </c>
      <c r="J643" s="98" t="str">
        <f>IF($E643="","",IFERROR(INDEX(tbFuncionarios[],MATCH($E643,tbFuncionarios[Matrícula],0),2),""))</f>
        <v/>
      </c>
      <c r="K643" s="102" t="str">
        <f>IF($E643="","",IFERROR(VLOOKUP($E643,tbFuncionarios[[Matrícula]:[Status]],7,FALSE),""))</f>
        <v/>
      </c>
      <c r="L643" s="99"/>
      <c r="M643" s="99"/>
      <c r="N643" s="100" t="str">
        <f t="shared" si="27"/>
        <v/>
      </c>
      <c r="O643" s="101"/>
    </row>
    <row r="644" spans="2:15" x14ac:dyDescent="0.25">
      <c r="B644" s="9" t="str">
        <f t="shared" si="28"/>
        <v/>
      </c>
      <c r="C644" s="96">
        <f t="shared" si="29"/>
        <v>638</v>
      </c>
      <c r="D644" s="97"/>
      <c r="F644" s="98" t="str">
        <f>IF($E644="","",IFERROR(VLOOKUP($E644,tbFuncionarios[[Matrícula]:[Status]],2,FALSE),""))</f>
        <v/>
      </c>
      <c r="G644" s="102" t="str">
        <f>IF($E644="","",IFERROR(VLOOKUP($E644,tbFuncionarios[[Matrícula]:[Status]],4,FALSE),""))</f>
        <v/>
      </c>
      <c r="H644" s="102" t="str">
        <f>IF($E644="","",IFERROR(VLOOKUP($E644,tbFuncionarios[[Matrícula]:[Status]],5,FALSE),""))</f>
        <v/>
      </c>
      <c r="I644" s="102" t="str">
        <f>IF($E644="","",IFERROR(VLOOKUP($E644,tbFuncionarios[[Matrícula]:[Status]],6,FALSE),""))</f>
        <v/>
      </c>
      <c r="J644" s="98" t="str">
        <f>IF($E644="","",IFERROR(INDEX(tbFuncionarios[],MATCH($E644,tbFuncionarios[Matrícula],0),2),""))</f>
        <v/>
      </c>
      <c r="K644" s="102" t="str">
        <f>IF($E644="","",IFERROR(VLOOKUP($E644,tbFuncionarios[[Matrícula]:[Status]],7,FALSE),""))</f>
        <v/>
      </c>
      <c r="L644" s="99"/>
      <c r="M644" s="99"/>
      <c r="N644" s="100" t="str">
        <f t="shared" si="27"/>
        <v/>
      </c>
      <c r="O644" s="101"/>
    </row>
    <row r="645" spans="2:15" x14ac:dyDescent="0.25">
      <c r="B645" s="9" t="str">
        <f t="shared" si="28"/>
        <v/>
      </c>
      <c r="C645" s="96">
        <f t="shared" si="29"/>
        <v>639</v>
      </c>
      <c r="D645" s="97"/>
      <c r="F645" s="98" t="str">
        <f>IF($E645="","",IFERROR(VLOOKUP($E645,tbFuncionarios[[Matrícula]:[Status]],2,FALSE),""))</f>
        <v/>
      </c>
      <c r="G645" s="102" t="str">
        <f>IF($E645="","",IFERROR(VLOOKUP($E645,tbFuncionarios[[Matrícula]:[Status]],4,FALSE),""))</f>
        <v/>
      </c>
      <c r="H645" s="102" t="str">
        <f>IF($E645="","",IFERROR(VLOOKUP($E645,tbFuncionarios[[Matrícula]:[Status]],5,FALSE),""))</f>
        <v/>
      </c>
      <c r="I645" s="102" t="str">
        <f>IF($E645="","",IFERROR(VLOOKUP($E645,tbFuncionarios[[Matrícula]:[Status]],6,FALSE),""))</f>
        <v/>
      </c>
      <c r="J645" s="98" t="str">
        <f>IF($E645="","",IFERROR(INDEX(tbFuncionarios[],MATCH($E645,tbFuncionarios[Matrícula],0),2),""))</f>
        <v/>
      </c>
      <c r="K645" s="102" t="str">
        <f>IF($E645="","",IFERROR(VLOOKUP($E645,tbFuncionarios[[Matrícula]:[Status]],7,FALSE),""))</f>
        <v/>
      </c>
      <c r="L645" s="99"/>
      <c r="M645" s="99"/>
      <c r="N645" s="100" t="str">
        <f t="shared" si="27"/>
        <v/>
      </c>
      <c r="O645" s="101"/>
    </row>
    <row r="646" spans="2:15" x14ac:dyDescent="0.25">
      <c r="B646" s="9" t="str">
        <f t="shared" si="28"/>
        <v/>
      </c>
      <c r="C646" s="96">
        <f t="shared" si="29"/>
        <v>640</v>
      </c>
      <c r="D646" s="97"/>
      <c r="F646" s="98" t="str">
        <f>IF($E646="","",IFERROR(VLOOKUP($E646,tbFuncionarios[[Matrícula]:[Status]],2,FALSE),""))</f>
        <v/>
      </c>
      <c r="G646" s="102" t="str">
        <f>IF($E646="","",IFERROR(VLOOKUP($E646,tbFuncionarios[[Matrícula]:[Status]],4,FALSE),""))</f>
        <v/>
      </c>
      <c r="H646" s="102" t="str">
        <f>IF($E646="","",IFERROR(VLOOKUP($E646,tbFuncionarios[[Matrícula]:[Status]],5,FALSE),""))</f>
        <v/>
      </c>
      <c r="I646" s="102" t="str">
        <f>IF($E646="","",IFERROR(VLOOKUP($E646,tbFuncionarios[[Matrícula]:[Status]],6,FALSE),""))</f>
        <v/>
      </c>
      <c r="J646" s="98" t="str">
        <f>IF($E646="","",IFERROR(INDEX(tbFuncionarios[],MATCH($E646,tbFuncionarios[Matrícula],0),2),""))</f>
        <v/>
      </c>
      <c r="K646" s="102" t="str">
        <f>IF($E646="","",IFERROR(VLOOKUP($E646,tbFuncionarios[[Matrícula]:[Status]],7,FALSE),""))</f>
        <v/>
      </c>
      <c r="L646" s="99"/>
      <c r="M646" s="99"/>
      <c r="N646" s="100" t="str">
        <f t="shared" si="27"/>
        <v/>
      </c>
      <c r="O646" s="101"/>
    </row>
    <row r="647" spans="2:15" x14ac:dyDescent="0.25">
      <c r="B647" s="9" t="str">
        <f t="shared" si="28"/>
        <v/>
      </c>
      <c r="C647" s="96">
        <f t="shared" si="29"/>
        <v>641</v>
      </c>
      <c r="D647" s="97"/>
      <c r="F647" s="98" t="str">
        <f>IF($E647="","",IFERROR(VLOOKUP($E647,tbFuncionarios[[Matrícula]:[Status]],2,FALSE),""))</f>
        <v/>
      </c>
      <c r="G647" s="102" t="str">
        <f>IF($E647="","",IFERROR(VLOOKUP($E647,tbFuncionarios[[Matrícula]:[Status]],4,FALSE),""))</f>
        <v/>
      </c>
      <c r="H647" s="102" t="str">
        <f>IF($E647="","",IFERROR(VLOOKUP($E647,tbFuncionarios[[Matrícula]:[Status]],5,FALSE),""))</f>
        <v/>
      </c>
      <c r="I647" s="102" t="str">
        <f>IF($E647="","",IFERROR(VLOOKUP($E647,tbFuncionarios[[Matrícula]:[Status]],6,FALSE),""))</f>
        <v/>
      </c>
      <c r="J647" s="98" t="str">
        <f>IF($E647="","",IFERROR(INDEX(tbFuncionarios[],MATCH($E647,tbFuncionarios[Matrícula],0),2),""))</f>
        <v/>
      </c>
      <c r="K647" s="102" t="str">
        <f>IF($E647="","",IFERROR(VLOOKUP($E647,tbFuncionarios[[Matrícula]:[Status]],7,FALSE),""))</f>
        <v/>
      </c>
      <c r="L647" s="99"/>
      <c r="M647" s="99"/>
      <c r="N647" s="100" t="str">
        <f t="shared" ref="N647:N691" si="30">IFERROR(IF(E647="","",IF(AND(L647&lt;&gt;"",M647&lt;&gt;""),IF((RIGHT(I647,5)-LEFT(I647,5))&gt;=(M647-L647),(RIGHT(I647,5)-LEFT(I647,5))-(M647-L647),0),IF(AND(L647&lt;&gt;"",M647=""),L647-LEFT(I647,5),IF(AND(L647="",M647=""),IF(RIGHT(I647,5)&gt;LEFT(I647,5),RIGHT(I647,5)-LEFT(I647,5),LEFT(I647,5)-RIGHT(I647,5)),"")))),"")</f>
        <v/>
      </c>
      <c r="O647" s="101"/>
    </row>
    <row r="648" spans="2:15" x14ac:dyDescent="0.25">
      <c r="B648" s="9" t="str">
        <f t="shared" si="28"/>
        <v/>
      </c>
      <c r="C648" s="96">
        <f t="shared" si="29"/>
        <v>642</v>
      </c>
      <c r="D648" s="97"/>
      <c r="F648" s="98" t="str">
        <f>IF($E648="","",IFERROR(VLOOKUP($E648,tbFuncionarios[[Matrícula]:[Status]],2,FALSE),""))</f>
        <v/>
      </c>
      <c r="G648" s="102" t="str">
        <f>IF($E648="","",IFERROR(VLOOKUP($E648,tbFuncionarios[[Matrícula]:[Status]],4,FALSE),""))</f>
        <v/>
      </c>
      <c r="H648" s="102" t="str">
        <f>IF($E648="","",IFERROR(VLOOKUP($E648,tbFuncionarios[[Matrícula]:[Status]],5,FALSE),""))</f>
        <v/>
      </c>
      <c r="I648" s="102" t="str">
        <f>IF($E648="","",IFERROR(VLOOKUP($E648,tbFuncionarios[[Matrícula]:[Status]],6,FALSE),""))</f>
        <v/>
      </c>
      <c r="J648" s="98" t="str">
        <f>IF($E648="","",IFERROR(INDEX(tbFuncionarios[],MATCH($E648,tbFuncionarios[Matrícula],0),2),""))</f>
        <v/>
      </c>
      <c r="K648" s="102" t="str">
        <f>IF($E648="","",IFERROR(VLOOKUP($E648,tbFuncionarios[[Matrícula]:[Status]],7,FALSE),""))</f>
        <v/>
      </c>
      <c r="L648" s="99"/>
      <c r="M648" s="99"/>
      <c r="N648" s="100" t="str">
        <f t="shared" si="30"/>
        <v/>
      </c>
      <c r="O648" s="101"/>
    </row>
    <row r="649" spans="2:15" x14ac:dyDescent="0.25">
      <c r="B649" s="9" t="str">
        <f t="shared" si="28"/>
        <v/>
      </c>
      <c r="C649" s="96">
        <f t="shared" si="29"/>
        <v>643</v>
      </c>
      <c r="D649" s="97"/>
      <c r="F649" s="98" t="str">
        <f>IF($E649="","",IFERROR(VLOOKUP($E649,tbFuncionarios[[Matrícula]:[Status]],2,FALSE),""))</f>
        <v/>
      </c>
      <c r="G649" s="102" t="str">
        <f>IF($E649="","",IFERROR(VLOOKUP($E649,tbFuncionarios[[Matrícula]:[Status]],4,FALSE),""))</f>
        <v/>
      </c>
      <c r="H649" s="102" t="str">
        <f>IF($E649="","",IFERROR(VLOOKUP($E649,tbFuncionarios[[Matrícula]:[Status]],5,FALSE),""))</f>
        <v/>
      </c>
      <c r="I649" s="102" t="str">
        <f>IF($E649="","",IFERROR(VLOOKUP($E649,tbFuncionarios[[Matrícula]:[Status]],6,FALSE),""))</f>
        <v/>
      </c>
      <c r="J649" s="98" t="str">
        <f>IF($E649="","",IFERROR(INDEX(tbFuncionarios[],MATCH($E649,tbFuncionarios[Matrícula],0),2),""))</f>
        <v/>
      </c>
      <c r="K649" s="102" t="str">
        <f>IF($E649="","",IFERROR(VLOOKUP($E649,tbFuncionarios[[Matrícula]:[Status]],7,FALSE),""))</f>
        <v/>
      </c>
      <c r="L649" s="99"/>
      <c r="M649" s="99"/>
      <c r="N649" s="100" t="str">
        <f t="shared" si="30"/>
        <v/>
      </c>
      <c r="O649" s="101"/>
    </row>
    <row r="650" spans="2:15" x14ac:dyDescent="0.25">
      <c r="B650" s="9" t="str">
        <f t="shared" ref="B650:B691" si="31">IF(AND(D650&lt;&gt;"",E650&lt;&gt;""),TEXT(D650,"DD/MM/AAAA")&amp;F650&amp;I650,"")</f>
        <v/>
      </c>
      <c r="C650" s="96">
        <f t="shared" ref="C650:C691" si="32">IFERROR(C649+1,1)</f>
        <v>644</v>
      </c>
      <c r="D650" s="97"/>
      <c r="F650" s="98" t="str">
        <f>IF($E650="","",IFERROR(VLOOKUP($E650,tbFuncionarios[[Matrícula]:[Status]],2,FALSE),""))</f>
        <v/>
      </c>
      <c r="G650" s="102" t="str">
        <f>IF($E650="","",IFERROR(VLOOKUP($E650,tbFuncionarios[[Matrícula]:[Status]],4,FALSE),""))</f>
        <v/>
      </c>
      <c r="H650" s="102" t="str">
        <f>IF($E650="","",IFERROR(VLOOKUP($E650,tbFuncionarios[[Matrícula]:[Status]],5,FALSE),""))</f>
        <v/>
      </c>
      <c r="I650" s="102" t="str">
        <f>IF($E650="","",IFERROR(VLOOKUP($E650,tbFuncionarios[[Matrícula]:[Status]],6,FALSE),""))</f>
        <v/>
      </c>
      <c r="J650" s="98" t="str">
        <f>IF($E650="","",IFERROR(INDEX(tbFuncionarios[],MATCH($E650,tbFuncionarios[Matrícula],0),2),""))</f>
        <v/>
      </c>
      <c r="K650" s="102" t="str">
        <f>IF($E650="","",IFERROR(VLOOKUP($E650,tbFuncionarios[[Matrícula]:[Status]],7,FALSE),""))</f>
        <v/>
      </c>
      <c r="L650" s="99"/>
      <c r="M650" s="99"/>
      <c r="N650" s="100" t="str">
        <f t="shared" si="30"/>
        <v/>
      </c>
      <c r="O650" s="101"/>
    </row>
    <row r="651" spans="2:15" x14ac:dyDescent="0.25">
      <c r="B651" s="9" t="str">
        <f t="shared" si="31"/>
        <v/>
      </c>
      <c r="C651" s="96">
        <f t="shared" si="32"/>
        <v>645</v>
      </c>
      <c r="D651" s="97"/>
      <c r="F651" s="98" t="str">
        <f>IF($E651="","",IFERROR(VLOOKUP($E651,tbFuncionarios[[Matrícula]:[Status]],2,FALSE),""))</f>
        <v/>
      </c>
      <c r="G651" s="102" t="str">
        <f>IF($E651="","",IFERROR(VLOOKUP($E651,tbFuncionarios[[Matrícula]:[Status]],4,FALSE),""))</f>
        <v/>
      </c>
      <c r="H651" s="102" t="str">
        <f>IF($E651="","",IFERROR(VLOOKUP($E651,tbFuncionarios[[Matrícula]:[Status]],5,FALSE),""))</f>
        <v/>
      </c>
      <c r="I651" s="102" t="str">
        <f>IF($E651="","",IFERROR(VLOOKUP($E651,tbFuncionarios[[Matrícula]:[Status]],6,FALSE),""))</f>
        <v/>
      </c>
      <c r="J651" s="98" t="str">
        <f>IF($E651="","",IFERROR(INDEX(tbFuncionarios[],MATCH($E651,tbFuncionarios[Matrícula],0),2),""))</f>
        <v/>
      </c>
      <c r="K651" s="102" t="str">
        <f>IF($E651="","",IFERROR(VLOOKUP($E651,tbFuncionarios[[Matrícula]:[Status]],7,FALSE),""))</f>
        <v/>
      </c>
      <c r="L651" s="99"/>
      <c r="M651" s="99"/>
      <c r="N651" s="100" t="str">
        <f t="shared" si="30"/>
        <v/>
      </c>
      <c r="O651" s="101"/>
    </row>
    <row r="652" spans="2:15" x14ac:dyDescent="0.25">
      <c r="B652" s="9" t="str">
        <f t="shared" si="31"/>
        <v/>
      </c>
      <c r="C652" s="96">
        <f t="shared" si="32"/>
        <v>646</v>
      </c>
      <c r="D652" s="97"/>
      <c r="F652" s="98" t="str">
        <f>IF($E652="","",IFERROR(VLOOKUP($E652,tbFuncionarios[[Matrícula]:[Status]],2,FALSE),""))</f>
        <v/>
      </c>
      <c r="G652" s="102" t="str">
        <f>IF($E652="","",IFERROR(VLOOKUP($E652,tbFuncionarios[[Matrícula]:[Status]],4,FALSE),""))</f>
        <v/>
      </c>
      <c r="H652" s="102" t="str">
        <f>IF($E652="","",IFERROR(VLOOKUP($E652,tbFuncionarios[[Matrícula]:[Status]],5,FALSE),""))</f>
        <v/>
      </c>
      <c r="I652" s="102" t="str">
        <f>IF($E652="","",IFERROR(VLOOKUP($E652,tbFuncionarios[[Matrícula]:[Status]],6,FALSE),""))</f>
        <v/>
      </c>
      <c r="J652" s="98" t="str">
        <f>IF($E652="","",IFERROR(INDEX(tbFuncionarios[],MATCH($E652,tbFuncionarios[Matrícula],0),2),""))</f>
        <v/>
      </c>
      <c r="K652" s="102" t="str">
        <f>IF($E652="","",IFERROR(VLOOKUP($E652,tbFuncionarios[[Matrícula]:[Status]],7,FALSE),""))</f>
        <v/>
      </c>
      <c r="L652" s="99"/>
      <c r="M652" s="99"/>
      <c r="N652" s="100" t="str">
        <f t="shared" si="30"/>
        <v/>
      </c>
      <c r="O652" s="101"/>
    </row>
    <row r="653" spans="2:15" x14ac:dyDescent="0.25">
      <c r="B653" s="9" t="str">
        <f t="shared" si="31"/>
        <v/>
      </c>
      <c r="C653" s="96">
        <f t="shared" si="32"/>
        <v>647</v>
      </c>
      <c r="D653" s="97"/>
      <c r="F653" s="98" t="str">
        <f>IF($E653="","",IFERROR(VLOOKUP($E653,tbFuncionarios[[Matrícula]:[Status]],2,FALSE),""))</f>
        <v/>
      </c>
      <c r="G653" s="102" t="str">
        <f>IF($E653="","",IFERROR(VLOOKUP($E653,tbFuncionarios[[Matrícula]:[Status]],4,FALSE),""))</f>
        <v/>
      </c>
      <c r="H653" s="102" t="str">
        <f>IF($E653="","",IFERROR(VLOOKUP($E653,tbFuncionarios[[Matrícula]:[Status]],5,FALSE),""))</f>
        <v/>
      </c>
      <c r="I653" s="102" t="str">
        <f>IF($E653="","",IFERROR(VLOOKUP($E653,tbFuncionarios[[Matrícula]:[Status]],6,FALSE),""))</f>
        <v/>
      </c>
      <c r="J653" s="98" t="str">
        <f>IF($E653="","",IFERROR(INDEX(tbFuncionarios[],MATCH($E653,tbFuncionarios[Matrícula],0),2),""))</f>
        <v/>
      </c>
      <c r="K653" s="102" t="str">
        <f>IF($E653="","",IFERROR(VLOOKUP($E653,tbFuncionarios[[Matrícula]:[Status]],7,FALSE),""))</f>
        <v/>
      </c>
      <c r="L653" s="99"/>
      <c r="M653" s="99"/>
      <c r="N653" s="100" t="str">
        <f t="shared" si="30"/>
        <v/>
      </c>
      <c r="O653" s="101"/>
    </row>
    <row r="654" spans="2:15" x14ac:dyDescent="0.25">
      <c r="B654" s="9" t="str">
        <f t="shared" si="31"/>
        <v/>
      </c>
      <c r="C654" s="96">
        <f t="shared" si="32"/>
        <v>648</v>
      </c>
      <c r="D654" s="97"/>
      <c r="F654" s="98" t="str">
        <f>IF($E654="","",IFERROR(VLOOKUP($E654,tbFuncionarios[[Matrícula]:[Status]],2,FALSE),""))</f>
        <v/>
      </c>
      <c r="G654" s="102" t="str">
        <f>IF($E654="","",IFERROR(VLOOKUP($E654,tbFuncionarios[[Matrícula]:[Status]],4,FALSE),""))</f>
        <v/>
      </c>
      <c r="H654" s="102" t="str">
        <f>IF($E654="","",IFERROR(VLOOKUP($E654,tbFuncionarios[[Matrícula]:[Status]],5,FALSE),""))</f>
        <v/>
      </c>
      <c r="I654" s="102" t="str">
        <f>IF($E654="","",IFERROR(VLOOKUP($E654,tbFuncionarios[[Matrícula]:[Status]],6,FALSE),""))</f>
        <v/>
      </c>
      <c r="J654" s="98" t="str">
        <f>IF($E654="","",IFERROR(INDEX(tbFuncionarios[],MATCH($E654,tbFuncionarios[Matrícula],0),2),""))</f>
        <v/>
      </c>
      <c r="K654" s="102" t="str">
        <f>IF($E654="","",IFERROR(VLOOKUP($E654,tbFuncionarios[[Matrícula]:[Status]],7,FALSE),""))</f>
        <v/>
      </c>
      <c r="L654" s="99"/>
      <c r="M654" s="99"/>
      <c r="N654" s="100" t="str">
        <f t="shared" si="30"/>
        <v/>
      </c>
      <c r="O654" s="101"/>
    </row>
    <row r="655" spans="2:15" x14ac:dyDescent="0.25">
      <c r="B655" s="9" t="str">
        <f t="shared" si="31"/>
        <v/>
      </c>
      <c r="C655" s="96">
        <f t="shared" si="32"/>
        <v>649</v>
      </c>
      <c r="D655" s="97"/>
      <c r="F655" s="98" t="str">
        <f>IF($E655="","",IFERROR(VLOOKUP($E655,tbFuncionarios[[Matrícula]:[Status]],2,FALSE),""))</f>
        <v/>
      </c>
      <c r="G655" s="102" t="str">
        <f>IF($E655="","",IFERROR(VLOOKUP($E655,tbFuncionarios[[Matrícula]:[Status]],4,FALSE),""))</f>
        <v/>
      </c>
      <c r="H655" s="102" t="str">
        <f>IF($E655="","",IFERROR(VLOOKUP($E655,tbFuncionarios[[Matrícula]:[Status]],5,FALSE),""))</f>
        <v/>
      </c>
      <c r="I655" s="102" t="str">
        <f>IF($E655="","",IFERROR(VLOOKUP($E655,tbFuncionarios[[Matrícula]:[Status]],6,FALSE),""))</f>
        <v/>
      </c>
      <c r="J655" s="98" t="str">
        <f>IF($E655="","",IFERROR(INDEX(tbFuncionarios[],MATCH($E655,tbFuncionarios[Matrícula],0),2),""))</f>
        <v/>
      </c>
      <c r="K655" s="102" t="str">
        <f>IF($E655="","",IFERROR(VLOOKUP($E655,tbFuncionarios[[Matrícula]:[Status]],7,FALSE),""))</f>
        <v/>
      </c>
      <c r="L655" s="99"/>
      <c r="M655" s="99"/>
      <c r="N655" s="100" t="str">
        <f t="shared" si="30"/>
        <v/>
      </c>
      <c r="O655" s="101"/>
    </row>
    <row r="656" spans="2:15" x14ac:dyDescent="0.25">
      <c r="B656" s="9" t="str">
        <f t="shared" si="31"/>
        <v/>
      </c>
      <c r="C656" s="96">
        <f t="shared" si="32"/>
        <v>650</v>
      </c>
      <c r="D656" s="97"/>
      <c r="F656" s="98" t="str">
        <f>IF($E656="","",IFERROR(VLOOKUP($E656,tbFuncionarios[[Matrícula]:[Status]],2,FALSE),""))</f>
        <v/>
      </c>
      <c r="G656" s="102" t="str">
        <f>IF($E656="","",IFERROR(VLOOKUP($E656,tbFuncionarios[[Matrícula]:[Status]],4,FALSE),""))</f>
        <v/>
      </c>
      <c r="H656" s="102" t="str">
        <f>IF($E656="","",IFERROR(VLOOKUP($E656,tbFuncionarios[[Matrícula]:[Status]],5,FALSE),""))</f>
        <v/>
      </c>
      <c r="I656" s="102" t="str">
        <f>IF($E656="","",IFERROR(VLOOKUP($E656,tbFuncionarios[[Matrícula]:[Status]],6,FALSE),""))</f>
        <v/>
      </c>
      <c r="J656" s="98" t="str">
        <f>IF($E656="","",IFERROR(INDEX(tbFuncionarios[],MATCH($E656,tbFuncionarios[Matrícula],0),2),""))</f>
        <v/>
      </c>
      <c r="K656" s="102" t="str">
        <f>IF($E656="","",IFERROR(VLOOKUP($E656,tbFuncionarios[[Matrícula]:[Status]],7,FALSE),""))</f>
        <v/>
      </c>
      <c r="L656" s="99"/>
      <c r="M656" s="99"/>
      <c r="N656" s="100" t="str">
        <f t="shared" si="30"/>
        <v/>
      </c>
      <c r="O656" s="101"/>
    </row>
    <row r="657" spans="2:15" x14ac:dyDescent="0.25">
      <c r="B657" s="9" t="str">
        <f t="shared" si="31"/>
        <v/>
      </c>
      <c r="C657" s="96">
        <f t="shared" si="32"/>
        <v>651</v>
      </c>
      <c r="D657" s="97"/>
      <c r="F657" s="98" t="str">
        <f>IF($E657="","",IFERROR(VLOOKUP($E657,tbFuncionarios[[Matrícula]:[Status]],2,FALSE),""))</f>
        <v/>
      </c>
      <c r="G657" s="102" t="str">
        <f>IF($E657="","",IFERROR(VLOOKUP($E657,tbFuncionarios[[Matrícula]:[Status]],4,FALSE),""))</f>
        <v/>
      </c>
      <c r="H657" s="102" t="str">
        <f>IF($E657="","",IFERROR(VLOOKUP($E657,tbFuncionarios[[Matrícula]:[Status]],5,FALSE),""))</f>
        <v/>
      </c>
      <c r="I657" s="102" t="str">
        <f>IF($E657="","",IFERROR(VLOOKUP($E657,tbFuncionarios[[Matrícula]:[Status]],6,FALSE),""))</f>
        <v/>
      </c>
      <c r="J657" s="98" t="str">
        <f>IF($E657="","",IFERROR(INDEX(tbFuncionarios[],MATCH($E657,tbFuncionarios[Matrícula],0),2),""))</f>
        <v/>
      </c>
      <c r="K657" s="102" t="str">
        <f>IF($E657="","",IFERROR(VLOOKUP($E657,tbFuncionarios[[Matrícula]:[Status]],7,FALSE),""))</f>
        <v/>
      </c>
      <c r="L657" s="99"/>
      <c r="M657" s="99"/>
      <c r="N657" s="100" t="str">
        <f t="shared" si="30"/>
        <v/>
      </c>
      <c r="O657" s="101"/>
    </row>
    <row r="658" spans="2:15" x14ac:dyDescent="0.25">
      <c r="B658" s="9" t="str">
        <f t="shared" si="31"/>
        <v/>
      </c>
      <c r="C658" s="96">
        <f t="shared" si="32"/>
        <v>652</v>
      </c>
      <c r="D658" s="97"/>
      <c r="F658" s="98" t="str">
        <f>IF($E658="","",IFERROR(VLOOKUP($E658,tbFuncionarios[[Matrícula]:[Status]],2,FALSE),""))</f>
        <v/>
      </c>
      <c r="G658" s="102" t="str">
        <f>IF($E658="","",IFERROR(VLOOKUP($E658,tbFuncionarios[[Matrícula]:[Status]],4,FALSE),""))</f>
        <v/>
      </c>
      <c r="H658" s="102" t="str">
        <f>IF($E658="","",IFERROR(VLOOKUP($E658,tbFuncionarios[[Matrícula]:[Status]],5,FALSE),""))</f>
        <v/>
      </c>
      <c r="I658" s="102" t="str">
        <f>IF($E658="","",IFERROR(VLOOKUP($E658,tbFuncionarios[[Matrícula]:[Status]],6,FALSE),""))</f>
        <v/>
      </c>
      <c r="J658" s="98" t="str">
        <f>IF($E658="","",IFERROR(INDEX(tbFuncionarios[],MATCH($E658,tbFuncionarios[Matrícula],0),2),""))</f>
        <v/>
      </c>
      <c r="K658" s="102" t="str">
        <f>IF($E658="","",IFERROR(VLOOKUP($E658,tbFuncionarios[[Matrícula]:[Status]],7,FALSE),""))</f>
        <v/>
      </c>
      <c r="L658" s="99"/>
      <c r="M658" s="99"/>
      <c r="N658" s="100" t="str">
        <f t="shared" si="30"/>
        <v/>
      </c>
      <c r="O658" s="101"/>
    </row>
    <row r="659" spans="2:15" x14ac:dyDescent="0.25">
      <c r="B659" s="9" t="str">
        <f t="shared" si="31"/>
        <v/>
      </c>
      <c r="C659" s="96">
        <f t="shared" si="32"/>
        <v>653</v>
      </c>
      <c r="D659" s="97"/>
      <c r="F659" s="98" t="str">
        <f>IF($E659="","",IFERROR(VLOOKUP($E659,tbFuncionarios[[Matrícula]:[Status]],2,FALSE),""))</f>
        <v/>
      </c>
      <c r="G659" s="102" t="str">
        <f>IF($E659="","",IFERROR(VLOOKUP($E659,tbFuncionarios[[Matrícula]:[Status]],4,FALSE),""))</f>
        <v/>
      </c>
      <c r="H659" s="102" t="str">
        <f>IF($E659="","",IFERROR(VLOOKUP($E659,tbFuncionarios[[Matrícula]:[Status]],5,FALSE),""))</f>
        <v/>
      </c>
      <c r="I659" s="102" t="str">
        <f>IF($E659="","",IFERROR(VLOOKUP($E659,tbFuncionarios[[Matrícula]:[Status]],6,FALSE),""))</f>
        <v/>
      </c>
      <c r="J659" s="98" t="str">
        <f>IF($E659="","",IFERROR(INDEX(tbFuncionarios[],MATCH($E659,tbFuncionarios[Matrícula],0),2),""))</f>
        <v/>
      </c>
      <c r="K659" s="102" t="str">
        <f>IF($E659="","",IFERROR(VLOOKUP($E659,tbFuncionarios[[Matrícula]:[Status]],7,FALSE),""))</f>
        <v/>
      </c>
      <c r="L659" s="99"/>
      <c r="M659" s="99"/>
      <c r="N659" s="100" t="str">
        <f t="shared" si="30"/>
        <v/>
      </c>
      <c r="O659" s="101"/>
    </row>
    <row r="660" spans="2:15" x14ac:dyDescent="0.25">
      <c r="B660" s="9" t="str">
        <f t="shared" si="31"/>
        <v/>
      </c>
      <c r="C660" s="96">
        <f t="shared" si="32"/>
        <v>654</v>
      </c>
      <c r="D660" s="97"/>
      <c r="F660" s="98" t="str">
        <f>IF($E660="","",IFERROR(VLOOKUP($E660,tbFuncionarios[[Matrícula]:[Status]],2,FALSE),""))</f>
        <v/>
      </c>
      <c r="G660" s="102" t="str">
        <f>IF($E660="","",IFERROR(VLOOKUP($E660,tbFuncionarios[[Matrícula]:[Status]],4,FALSE),""))</f>
        <v/>
      </c>
      <c r="H660" s="102" t="str">
        <f>IF($E660="","",IFERROR(VLOOKUP($E660,tbFuncionarios[[Matrícula]:[Status]],5,FALSE),""))</f>
        <v/>
      </c>
      <c r="I660" s="102" t="str">
        <f>IF($E660="","",IFERROR(VLOOKUP($E660,tbFuncionarios[[Matrícula]:[Status]],6,FALSE),""))</f>
        <v/>
      </c>
      <c r="J660" s="98" t="str">
        <f>IF($E660="","",IFERROR(INDEX(tbFuncionarios[],MATCH($E660,tbFuncionarios[Matrícula],0),2),""))</f>
        <v/>
      </c>
      <c r="K660" s="102" t="str">
        <f>IF($E660="","",IFERROR(VLOOKUP($E660,tbFuncionarios[[Matrícula]:[Status]],7,FALSE),""))</f>
        <v/>
      </c>
      <c r="L660" s="99"/>
      <c r="M660" s="99"/>
      <c r="N660" s="100" t="str">
        <f t="shared" si="30"/>
        <v/>
      </c>
      <c r="O660" s="101"/>
    </row>
    <row r="661" spans="2:15" x14ac:dyDescent="0.25">
      <c r="B661" s="9" t="str">
        <f t="shared" si="31"/>
        <v/>
      </c>
      <c r="C661" s="96">
        <f t="shared" si="32"/>
        <v>655</v>
      </c>
      <c r="D661" s="97"/>
      <c r="F661" s="98" t="str">
        <f>IF($E661="","",IFERROR(VLOOKUP($E661,tbFuncionarios[[Matrícula]:[Status]],2,FALSE),""))</f>
        <v/>
      </c>
      <c r="G661" s="102" t="str">
        <f>IF($E661="","",IFERROR(VLOOKUP($E661,tbFuncionarios[[Matrícula]:[Status]],4,FALSE),""))</f>
        <v/>
      </c>
      <c r="H661" s="102" t="str">
        <f>IF($E661="","",IFERROR(VLOOKUP($E661,tbFuncionarios[[Matrícula]:[Status]],5,FALSE),""))</f>
        <v/>
      </c>
      <c r="I661" s="102" t="str">
        <f>IF($E661="","",IFERROR(VLOOKUP($E661,tbFuncionarios[[Matrícula]:[Status]],6,FALSE),""))</f>
        <v/>
      </c>
      <c r="J661" s="98" t="str">
        <f>IF($E661="","",IFERROR(INDEX(tbFuncionarios[],MATCH($E661,tbFuncionarios[Matrícula],0),2),""))</f>
        <v/>
      </c>
      <c r="K661" s="102" t="str">
        <f>IF($E661="","",IFERROR(VLOOKUP($E661,tbFuncionarios[[Matrícula]:[Status]],7,FALSE),""))</f>
        <v/>
      </c>
      <c r="L661" s="99"/>
      <c r="M661" s="99"/>
      <c r="N661" s="100" t="str">
        <f t="shared" si="30"/>
        <v/>
      </c>
      <c r="O661" s="101"/>
    </row>
    <row r="662" spans="2:15" x14ac:dyDescent="0.25">
      <c r="B662" s="9" t="str">
        <f t="shared" si="31"/>
        <v/>
      </c>
      <c r="C662" s="96">
        <f t="shared" si="32"/>
        <v>656</v>
      </c>
      <c r="D662" s="97"/>
      <c r="F662" s="98" t="str">
        <f>IF($E662="","",IFERROR(VLOOKUP($E662,tbFuncionarios[[Matrícula]:[Status]],2,FALSE),""))</f>
        <v/>
      </c>
      <c r="G662" s="102" t="str">
        <f>IF($E662="","",IFERROR(VLOOKUP($E662,tbFuncionarios[[Matrícula]:[Status]],4,FALSE),""))</f>
        <v/>
      </c>
      <c r="H662" s="102" t="str">
        <f>IF($E662="","",IFERROR(VLOOKUP($E662,tbFuncionarios[[Matrícula]:[Status]],5,FALSE),""))</f>
        <v/>
      </c>
      <c r="I662" s="102" t="str">
        <f>IF($E662="","",IFERROR(VLOOKUP($E662,tbFuncionarios[[Matrícula]:[Status]],6,FALSE),""))</f>
        <v/>
      </c>
      <c r="J662" s="98" t="str">
        <f>IF($E662="","",IFERROR(INDEX(tbFuncionarios[],MATCH($E662,tbFuncionarios[Matrícula],0),2),""))</f>
        <v/>
      </c>
      <c r="K662" s="102" t="str">
        <f>IF($E662="","",IFERROR(VLOOKUP($E662,tbFuncionarios[[Matrícula]:[Status]],7,FALSE),""))</f>
        <v/>
      </c>
      <c r="L662" s="99"/>
      <c r="M662" s="99"/>
      <c r="N662" s="100" t="str">
        <f t="shared" si="30"/>
        <v/>
      </c>
      <c r="O662" s="101"/>
    </row>
    <row r="663" spans="2:15" x14ac:dyDescent="0.25">
      <c r="B663" s="9" t="str">
        <f t="shared" si="31"/>
        <v/>
      </c>
      <c r="C663" s="96">
        <f t="shared" si="32"/>
        <v>657</v>
      </c>
      <c r="D663" s="97"/>
      <c r="F663" s="98" t="str">
        <f>IF($E663="","",IFERROR(VLOOKUP($E663,tbFuncionarios[[Matrícula]:[Status]],2,FALSE),""))</f>
        <v/>
      </c>
      <c r="G663" s="102" t="str">
        <f>IF($E663="","",IFERROR(VLOOKUP($E663,tbFuncionarios[[Matrícula]:[Status]],4,FALSE),""))</f>
        <v/>
      </c>
      <c r="H663" s="102" t="str">
        <f>IF($E663="","",IFERROR(VLOOKUP($E663,tbFuncionarios[[Matrícula]:[Status]],5,FALSE),""))</f>
        <v/>
      </c>
      <c r="I663" s="102" t="str">
        <f>IF($E663="","",IFERROR(VLOOKUP($E663,tbFuncionarios[[Matrícula]:[Status]],6,FALSE),""))</f>
        <v/>
      </c>
      <c r="J663" s="98" t="str">
        <f>IF($E663="","",IFERROR(INDEX(tbFuncionarios[],MATCH($E663,tbFuncionarios[Matrícula],0),2),""))</f>
        <v/>
      </c>
      <c r="K663" s="102" t="str">
        <f>IF($E663="","",IFERROR(VLOOKUP($E663,tbFuncionarios[[Matrícula]:[Status]],7,FALSE),""))</f>
        <v/>
      </c>
      <c r="L663" s="99"/>
      <c r="M663" s="99"/>
      <c r="N663" s="100" t="str">
        <f t="shared" si="30"/>
        <v/>
      </c>
      <c r="O663" s="101"/>
    </row>
    <row r="664" spans="2:15" x14ac:dyDescent="0.25">
      <c r="B664" s="9" t="str">
        <f t="shared" si="31"/>
        <v/>
      </c>
      <c r="C664" s="96">
        <f t="shared" si="32"/>
        <v>658</v>
      </c>
      <c r="D664" s="97"/>
      <c r="F664" s="98" t="str">
        <f>IF($E664="","",IFERROR(VLOOKUP($E664,tbFuncionarios[[Matrícula]:[Status]],2,FALSE),""))</f>
        <v/>
      </c>
      <c r="G664" s="102" t="str">
        <f>IF($E664="","",IFERROR(VLOOKUP($E664,tbFuncionarios[[Matrícula]:[Status]],4,FALSE),""))</f>
        <v/>
      </c>
      <c r="H664" s="102" t="str">
        <f>IF($E664="","",IFERROR(VLOOKUP($E664,tbFuncionarios[[Matrícula]:[Status]],5,FALSE),""))</f>
        <v/>
      </c>
      <c r="I664" s="102" t="str">
        <f>IF($E664="","",IFERROR(VLOOKUP($E664,tbFuncionarios[[Matrícula]:[Status]],6,FALSE),""))</f>
        <v/>
      </c>
      <c r="J664" s="98" t="str">
        <f>IF($E664="","",IFERROR(INDEX(tbFuncionarios[],MATCH($E664,tbFuncionarios[Matrícula],0),2),""))</f>
        <v/>
      </c>
      <c r="K664" s="102" t="str">
        <f>IF($E664="","",IFERROR(VLOOKUP($E664,tbFuncionarios[[Matrícula]:[Status]],7,FALSE),""))</f>
        <v/>
      </c>
      <c r="L664" s="99"/>
      <c r="M664" s="99"/>
      <c r="N664" s="100" t="str">
        <f t="shared" si="30"/>
        <v/>
      </c>
      <c r="O664" s="101"/>
    </row>
    <row r="665" spans="2:15" x14ac:dyDescent="0.25">
      <c r="B665" s="9" t="str">
        <f t="shared" si="31"/>
        <v/>
      </c>
      <c r="C665" s="96">
        <f t="shared" si="32"/>
        <v>659</v>
      </c>
      <c r="D665" s="97"/>
      <c r="F665" s="98" t="str">
        <f>IF($E665="","",IFERROR(VLOOKUP($E665,tbFuncionarios[[Matrícula]:[Status]],2,FALSE),""))</f>
        <v/>
      </c>
      <c r="G665" s="102" t="str">
        <f>IF($E665="","",IFERROR(VLOOKUP($E665,tbFuncionarios[[Matrícula]:[Status]],4,FALSE),""))</f>
        <v/>
      </c>
      <c r="H665" s="102" t="str">
        <f>IF($E665="","",IFERROR(VLOOKUP($E665,tbFuncionarios[[Matrícula]:[Status]],5,FALSE),""))</f>
        <v/>
      </c>
      <c r="I665" s="102" t="str">
        <f>IF($E665="","",IFERROR(VLOOKUP($E665,tbFuncionarios[[Matrícula]:[Status]],6,FALSE),""))</f>
        <v/>
      </c>
      <c r="J665" s="98" t="str">
        <f>IF($E665="","",IFERROR(INDEX(tbFuncionarios[],MATCH($E665,tbFuncionarios[Matrícula],0),2),""))</f>
        <v/>
      </c>
      <c r="K665" s="102" t="str">
        <f>IF($E665="","",IFERROR(VLOOKUP($E665,tbFuncionarios[[Matrícula]:[Status]],7,FALSE),""))</f>
        <v/>
      </c>
      <c r="L665" s="99"/>
      <c r="M665" s="99"/>
      <c r="N665" s="100" t="str">
        <f t="shared" si="30"/>
        <v/>
      </c>
      <c r="O665" s="101"/>
    </row>
    <row r="666" spans="2:15" x14ac:dyDescent="0.25">
      <c r="B666" s="9" t="str">
        <f t="shared" si="31"/>
        <v/>
      </c>
      <c r="C666" s="96">
        <f t="shared" si="32"/>
        <v>660</v>
      </c>
      <c r="D666" s="97"/>
      <c r="F666" s="98" t="str">
        <f>IF($E666="","",IFERROR(VLOOKUP($E666,tbFuncionarios[[Matrícula]:[Status]],2,FALSE),""))</f>
        <v/>
      </c>
      <c r="G666" s="102" t="str">
        <f>IF($E666="","",IFERROR(VLOOKUP($E666,tbFuncionarios[[Matrícula]:[Status]],4,FALSE),""))</f>
        <v/>
      </c>
      <c r="H666" s="102" t="str">
        <f>IF($E666="","",IFERROR(VLOOKUP($E666,tbFuncionarios[[Matrícula]:[Status]],5,FALSE),""))</f>
        <v/>
      </c>
      <c r="I666" s="102" t="str">
        <f>IF($E666="","",IFERROR(VLOOKUP($E666,tbFuncionarios[[Matrícula]:[Status]],6,FALSE),""))</f>
        <v/>
      </c>
      <c r="J666" s="98" t="str">
        <f>IF($E666="","",IFERROR(INDEX(tbFuncionarios[],MATCH($E666,tbFuncionarios[Matrícula],0),2),""))</f>
        <v/>
      </c>
      <c r="K666" s="102" t="str">
        <f>IF($E666="","",IFERROR(VLOOKUP($E666,tbFuncionarios[[Matrícula]:[Status]],7,FALSE),""))</f>
        <v/>
      </c>
      <c r="L666" s="99"/>
      <c r="M666" s="99"/>
      <c r="N666" s="100" t="str">
        <f t="shared" si="30"/>
        <v/>
      </c>
      <c r="O666" s="101"/>
    </row>
    <row r="667" spans="2:15" x14ac:dyDescent="0.25">
      <c r="B667" s="9" t="str">
        <f t="shared" si="31"/>
        <v/>
      </c>
      <c r="C667" s="96">
        <f t="shared" si="32"/>
        <v>661</v>
      </c>
      <c r="D667" s="97"/>
      <c r="F667" s="98" t="str">
        <f>IF($E667="","",IFERROR(VLOOKUP($E667,tbFuncionarios[[Matrícula]:[Status]],2,FALSE),""))</f>
        <v/>
      </c>
      <c r="G667" s="102" t="str">
        <f>IF($E667="","",IFERROR(VLOOKUP($E667,tbFuncionarios[[Matrícula]:[Status]],4,FALSE),""))</f>
        <v/>
      </c>
      <c r="H667" s="102" t="str">
        <f>IF($E667="","",IFERROR(VLOOKUP($E667,tbFuncionarios[[Matrícula]:[Status]],5,FALSE),""))</f>
        <v/>
      </c>
      <c r="I667" s="102" t="str">
        <f>IF($E667="","",IFERROR(VLOOKUP($E667,tbFuncionarios[[Matrícula]:[Status]],6,FALSE),""))</f>
        <v/>
      </c>
      <c r="J667" s="98" t="str">
        <f>IF($E667="","",IFERROR(INDEX(tbFuncionarios[],MATCH($E667,tbFuncionarios[Matrícula],0),2),""))</f>
        <v/>
      </c>
      <c r="K667" s="102" t="str">
        <f>IF($E667="","",IFERROR(VLOOKUP($E667,tbFuncionarios[[Matrícula]:[Status]],7,FALSE),""))</f>
        <v/>
      </c>
      <c r="L667" s="99"/>
      <c r="M667" s="99"/>
      <c r="N667" s="100" t="str">
        <f t="shared" si="30"/>
        <v/>
      </c>
      <c r="O667" s="101"/>
    </row>
    <row r="668" spans="2:15" x14ac:dyDescent="0.25">
      <c r="B668" s="9" t="str">
        <f t="shared" si="31"/>
        <v/>
      </c>
      <c r="C668" s="96">
        <f t="shared" si="32"/>
        <v>662</v>
      </c>
      <c r="D668" s="97"/>
      <c r="F668" s="98" t="str">
        <f>IF($E668="","",IFERROR(VLOOKUP($E668,tbFuncionarios[[Matrícula]:[Status]],2,FALSE),""))</f>
        <v/>
      </c>
      <c r="G668" s="102" t="str">
        <f>IF($E668="","",IFERROR(VLOOKUP($E668,tbFuncionarios[[Matrícula]:[Status]],4,FALSE),""))</f>
        <v/>
      </c>
      <c r="H668" s="102" t="str">
        <f>IF($E668="","",IFERROR(VLOOKUP($E668,tbFuncionarios[[Matrícula]:[Status]],5,FALSE),""))</f>
        <v/>
      </c>
      <c r="I668" s="102" t="str">
        <f>IF($E668="","",IFERROR(VLOOKUP($E668,tbFuncionarios[[Matrícula]:[Status]],6,FALSE),""))</f>
        <v/>
      </c>
      <c r="J668" s="98" t="str">
        <f>IF($E668="","",IFERROR(INDEX(tbFuncionarios[],MATCH($E668,tbFuncionarios[Matrícula],0),2),""))</f>
        <v/>
      </c>
      <c r="K668" s="102" t="str">
        <f>IF($E668="","",IFERROR(VLOOKUP($E668,tbFuncionarios[[Matrícula]:[Status]],7,FALSE),""))</f>
        <v/>
      </c>
      <c r="L668" s="99"/>
      <c r="M668" s="99"/>
      <c r="N668" s="100" t="str">
        <f t="shared" si="30"/>
        <v/>
      </c>
      <c r="O668" s="101"/>
    </row>
    <row r="669" spans="2:15" x14ac:dyDescent="0.25">
      <c r="B669" s="9" t="str">
        <f t="shared" si="31"/>
        <v/>
      </c>
      <c r="C669" s="96">
        <f t="shared" si="32"/>
        <v>663</v>
      </c>
      <c r="D669" s="97"/>
      <c r="F669" s="98" t="str">
        <f>IF($E669="","",IFERROR(VLOOKUP($E669,tbFuncionarios[[Matrícula]:[Status]],2,FALSE),""))</f>
        <v/>
      </c>
      <c r="G669" s="102" t="str">
        <f>IF($E669="","",IFERROR(VLOOKUP($E669,tbFuncionarios[[Matrícula]:[Status]],4,FALSE),""))</f>
        <v/>
      </c>
      <c r="H669" s="102" t="str">
        <f>IF($E669="","",IFERROR(VLOOKUP($E669,tbFuncionarios[[Matrícula]:[Status]],5,FALSE),""))</f>
        <v/>
      </c>
      <c r="I669" s="102" t="str">
        <f>IF($E669="","",IFERROR(VLOOKUP($E669,tbFuncionarios[[Matrícula]:[Status]],6,FALSE),""))</f>
        <v/>
      </c>
      <c r="J669" s="98" t="str">
        <f>IF($E669="","",IFERROR(INDEX(tbFuncionarios[],MATCH($E669,tbFuncionarios[Matrícula],0),2),""))</f>
        <v/>
      </c>
      <c r="K669" s="102" t="str">
        <f>IF($E669="","",IFERROR(VLOOKUP($E669,tbFuncionarios[[Matrícula]:[Status]],7,FALSE),""))</f>
        <v/>
      </c>
      <c r="L669" s="99"/>
      <c r="M669" s="99"/>
      <c r="N669" s="100" t="str">
        <f t="shared" si="30"/>
        <v/>
      </c>
      <c r="O669" s="101"/>
    </row>
    <row r="670" spans="2:15" x14ac:dyDescent="0.25">
      <c r="B670" s="9" t="str">
        <f t="shared" si="31"/>
        <v/>
      </c>
      <c r="C670" s="96">
        <f t="shared" si="32"/>
        <v>664</v>
      </c>
      <c r="D670" s="97"/>
      <c r="F670" s="98" t="str">
        <f>IF($E670="","",IFERROR(VLOOKUP($E670,tbFuncionarios[[Matrícula]:[Status]],2,FALSE),""))</f>
        <v/>
      </c>
      <c r="G670" s="102" t="str">
        <f>IF($E670="","",IFERROR(VLOOKUP($E670,tbFuncionarios[[Matrícula]:[Status]],4,FALSE),""))</f>
        <v/>
      </c>
      <c r="H670" s="102" t="str">
        <f>IF($E670="","",IFERROR(VLOOKUP($E670,tbFuncionarios[[Matrícula]:[Status]],5,FALSE),""))</f>
        <v/>
      </c>
      <c r="I670" s="102" t="str">
        <f>IF($E670="","",IFERROR(VLOOKUP($E670,tbFuncionarios[[Matrícula]:[Status]],6,FALSE),""))</f>
        <v/>
      </c>
      <c r="J670" s="98" t="str">
        <f>IF($E670="","",IFERROR(INDEX(tbFuncionarios[],MATCH($E670,tbFuncionarios[Matrícula],0),2),""))</f>
        <v/>
      </c>
      <c r="K670" s="102" t="str">
        <f>IF($E670="","",IFERROR(VLOOKUP($E670,tbFuncionarios[[Matrícula]:[Status]],7,FALSE),""))</f>
        <v/>
      </c>
      <c r="L670" s="99"/>
      <c r="M670" s="99"/>
      <c r="N670" s="100" t="str">
        <f t="shared" si="30"/>
        <v/>
      </c>
      <c r="O670" s="101"/>
    </row>
    <row r="671" spans="2:15" x14ac:dyDescent="0.25">
      <c r="B671" s="9" t="str">
        <f t="shared" si="31"/>
        <v/>
      </c>
      <c r="C671" s="96">
        <f t="shared" si="32"/>
        <v>665</v>
      </c>
      <c r="D671" s="97"/>
      <c r="F671" s="98" t="str">
        <f>IF($E671="","",IFERROR(VLOOKUP($E671,tbFuncionarios[[Matrícula]:[Status]],2,FALSE),""))</f>
        <v/>
      </c>
      <c r="G671" s="102" t="str">
        <f>IF($E671="","",IFERROR(VLOOKUP($E671,tbFuncionarios[[Matrícula]:[Status]],4,FALSE),""))</f>
        <v/>
      </c>
      <c r="H671" s="102" t="str">
        <f>IF($E671="","",IFERROR(VLOOKUP($E671,tbFuncionarios[[Matrícula]:[Status]],5,FALSE),""))</f>
        <v/>
      </c>
      <c r="I671" s="102" t="str">
        <f>IF($E671="","",IFERROR(VLOOKUP($E671,tbFuncionarios[[Matrícula]:[Status]],6,FALSE),""))</f>
        <v/>
      </c>
      <c r="J671" s="98" t="str">
        <f>IF($E671="","",IFERROR(INDEX(tbFuncionarios[],MATCH($E671,tbFuncionarios[Matrícula],0),2),""))</f>
        <v/>
      </c>
      <c r="K671" s="102" t="str">
        <f>IF($E671="","",IFERROR(VLOOKUP($E671,tbFuncionarios[[Matrícula]:[Status]],7,FALSE),""))</f>
        <v/>
      </c>
      <c r="L671" s="99"/>
      <c r="M671" s="99"/>
      <c r="N671" s="100" t="str">
        <f t="shared" si="30"/>
        <v/>
      </c>
      <c r="O671" s="101"/>
    </row>
    <row r="672" spans="2:15" x14ac:dyDescent="0.25">
      <c r="B672" s="9" t="str">
        <f t="shared" si="31"/>
        <v/>
      </c>
      <c r="C672" s="96">
        <f t="shared" si="32"/>
        <v>666</v>
      </c>
      <c r="D672" s="97"/>
      <c r="F672" s="98" t="str">
        <f>IF($E672="","",IFERROR(VLOOKUP($E672,tbFuncionarios[[Matrícula]:[Status]],2,FALSE),""))</f>
        <v/>
      </c>
      <c r="G672" s="102" t="str">
        <f>IF($E672="","",IFERROR(VLOOKUP($E672,tbFuncionarios[[Matrícula]:[Status]],4,FALSE),""))</f>
        <v/>
      </c>
      <c r="H672" s="102" t="str">
        <f>IF($E672="","",IFERROR(VLOOKUP($E672,tbFuncionarios[[Matrícula]:[Status]],5,FALSE),""))</f>
        <v/>
      </c>
      <c r="I672" s="102" t="str">
        <f>IF($E672="","",IFERROR(VLOOKUP($E672,tbFuncionarios[[Matrícula]:[Status]],6,FALSE),""))</f>
        <v/>
      </c>
      <c r="J672" s="98" t="str">
        <f>IF($E672="","",IFERROR(INDEX(tbFuncionarios[],MATCH($E672,tbFuncionarios[Matrícula],0),2),""))</f>
        <v/>
      </c>
      <c r="K672" s="102" t="str">
        <f>IF($E672="","",IFERROR(VLOOKUP($E672,tbFuncionarios[[Matrícula]:[Status]],7,FALSE),""))</f>
        <v/>
      </c>
      <c r="L672" s="99"/>
      <c r="M672" s="99"/>
      <c r="N672" s="100" t="str">
        <f t="shared" si="30"/>
        <v/>
      </c>
      <c r="O672" s="101"/>
    </row>
    <row r="673" spans="2:15" x14ac:dyDescent="0.25">
      <c r="B673" s="9" t="str">
        <f t="shared" si="31"/>
        <v/>
      </c>
      <c r="C673" s="96">
        <f t="shared" si="32"/>
        <v>667</v>
      </c>
      <c r="D673" s="97"/>
      <c r="F673" s="98" t="str">
        <f>IF($E673="","",IFERROR(VLOOKUP($E673,tbFuncionarios[[Matrícula]:[Status]],2,FALSE),""))</f>
        <v/>
      </c>
      <c r="G673" s="102" t="str">
        <f>IF($E673="","",IFERROR(VLOOKUP($E673,tbFuncionarios[[Matrícula]:[Status]],4,FALSE),""))</f>
        <v/>
      </c>
      <c r="H673" s="102" t="str">
        <f>IF($E673="","",IFERROR(VLOOKUP($E673,tbFuncionarios[[Matrícula]:[Status]],5,FALSE),""))</f>
        <v/>
      </c>
      <c r="I673" s="102" t="str">
        <f>IF($E673="","",IFERROR(VLOOKUP($E673,tbFuncionarios[[Matrícula]:[Status]],6,FALSE),""))</f>
        <v/>
      </c>
      <c r="J673" s="98" t="str">
        <f>IF($E673="","",IFERROR(INDEX(tbFuncionarios[],MATCH($E673,tbFuncionarios[Matrícula],0),2),""))</f>
        <v/>
      </c>
      <c r="K673" s="102" t="str">
        <f>IF($E673="","",IFERROR(VLOOKUP($E673,tbFuncionarios[[Matrícula]:[Status]],7,FALSE),""))</f>
        <v/>
      </c>
      <c r="L673" s="99"/>
      <c r="M673" s="99"/>
      <c r="N673" s="100" t="str">
        <f t="shared" si="30"/>
        <v/>
      </c>
      <c r="O673" s="101"/>
    </row>
    <row r="674" spans="2:15" x14ac:dyDescent="0.25">
      <c r="B674" s="9" t="str">
        <f t="shared" si="31"/>
        <v/>
      </c>
      <c r="C674" s="96">
        <f t="shared" si="32"/>
        <v>668</v>
      </c>
      <c r="D674" s="97"/>
      <c r="F674" s="98" t="str">
        <f>IF($E674="","",IFERROR(VLOOKUP($E674,tbFuncionarios[[Matrícula]:[Status]],2,FALSE),""))</f>
        <v/>
      </c>
      <c r="G674" s="102" t="str">
        <f>IF($E674="","",IFERROR(VLOOKUP($E674,tbFuncionarios[[Matrícula]:[Status]],4,FALSE),""))</f>
        <v/>
      </c>
      <c r="H674" s="102" t="str">
        <f>IF($E674="","",IFERROR(VLOOKUP($E674,tbFuncionarios[[Matrícula]:[Status]],5,FALSE),""))</f>
        <v/>
      </c>
      <c r="I674" s="102" t="str">
        <f>IF($E674="","",IFERROR(VLOOKUP($E674,tbFuncionarios[[Matrícula]:[Status]],6,FALSE),""))</f>
        <v/>
      </c>
      <c r="J674" s="98" t="str">
        <f>IF($E674="","",IFERROR(INDEX(tbFuncionarios[],MATCH($E674,tbFuncionarios[Matrícula],0),2),""))</f>
        <v/>
      </c>
      <c r="K674" s="102" t="str">
        <f>IF($E674="","",IFERROR(VLOOKUP($E674,tbFuncionarios[[Matrícula]:[Status]],7,FALSE),""))</f>
        <v/>
      </c>
      <c r="L674" s="99"/>
      <c r="M674" s="99"/>
      <c r="N674" s="100" t="str">
        <f t="shared" si="30"/>
        <v/>
      </c>
      <c r="O674" s="101"/>
    </row>
    <row r="675" spans="2:15" x14ac:dyDescent="0.25">
      <c r="B675" s="9" t="str">
        <f t="shared" si="31"/>
        <v/>
      </c>
      <c r="C675" s="96">
        <f t="shared" si="32"/>
        <v>669</v>
      </c>
      <c r="D675" s="97"/>
      <c r="F675" s="98" t="str">
        <f>IF($E675="","",IFERROR(VLOOKUP($E675,tbFuncionarios[[Matrícula]:[Status]],2,FALSE),""))</f>
        <v/>
      </c>
      <c r="G675" s="102" t="str">
        <f>IF($E675="","",IFERROR(VLOOKUP($E675,tbFuncionarios[[Matrícula]:[Status]],4,FALSE),""))</f>
        <v/>
      </c>
      <c r="H675" s="102" t="str">
        <f>IF($E675="","",IFERROR(VLOOKUP($E675,tbFuncionarios[[Matrícula]:[Status]],5,FALSE),""))</f>
        <v/>
      </c>
      <c r="I675" s="102" t="str">
        <f>IF($E675="","",IFERROR(VLOOKUP($E675,tbFuncionarios[[Matrícula]:[Status]],6,FALSE),""))</f>
        <v/>
      </c>
      <c r="J675" s="98" t="str">
        <f>IF($E675="","",IFERROR(INDEX(tbFuncionarios[],MATCH($E675,tbFuncionarios[Matrícula],0),2),""))</f>
        <v/>
      </c>
      <c r="K675" s="102" t="str">
        <f>IF($E675="","",IFERROR(VLOOKUP($E675,tbFuncionarios[[Matrícula]:[Status]],7,FALSE),""))</f>
        <v/>
      </c>
      <c r="L675" s="99"/>
      <c r="M675" s="99"/>
      <c r="N675" s="100" t="str">
        <f t="shared" si="30"/>
        <v/>
      </c>
      <c r="O675" s="101"/>
    </row>
    <row r="676" spans="2:15" x14ac:dyDescent="0.25">
      <c r="B676" s="9" t="str">
        <f t="shared" si="31"/>
        <v/>
      </c>
      <c r="C676" s="96">
        <f t="shared" si="32"/>
        <v>670</v>
      </c>
      <c r="D676" s="97"/>
      <c r="F676" s="98" t="str">
        <f>IF($E676="","",IFERROR(VLOOKUP($E676,tbFuncionarios[[Matrícula]:[Status]],2,FALSE),""))</f>
        <v/>
      </c>
      <c r="G676" s="102" t="str">
        <f>IF($E676="","",IFERROR(VLOOKUP($E676,tbFuncionarios[[Matrícula]:[Status]],4,FALSE),""))</f>
        <v/>
      </c>
      <c r="H676" s="102" t="str">
        <f>IF($E676="","",IFERROR(VLOOKUP($E676,tbFuncionarios[[Matrícula]:[Status]],5,FALSE),""))</f>
        <v/>
      </c>
      <c r="I676" s="102" t="str">
        <f>IF($E676="","",IFERROR(VLOOKUP($E676,tbFuncionarios[[Matrícula]:[Status]],6,FALSE),""))</f>
        <v/>
      </c>
      <c r="J676" s="98" t="str">
        <f>IF($E676="","",IFERROR(INDEX(tbFuncionarios[],MATCH($E676,tbFuncionarios[Matrícula],0),2),""))</f>
        <v/>
      </c>
      <c r="K676" s="102" t="str">
        <f>IF($E676="","",IFERROR(VLOOKUP($E676,tbFuncionarios[[Matrícula]:[Status]],7,FALSE),""))</f>
        <v/>
      </c>
      <c r="L676" s="99"/>
      <c r="M676" s="99"/>
      <c r="N676" s="100" t="str">
        <f t="shared" si="30"/>
        <v/>
      </c>
      <c r="O676" s="101"/>
    </row>
    <row r="677" spans="2:15" x14ac:dyDescent="0.25">
      <c r="B677" s="9" t="str">
        <f t="shared" si="31"/>
        <v/>
      </c>
      <c r="C677" s="96">
        <f t="shared" si="32"/>
        <v>671</v>
      </c>
      <c r="D677" s="97"/>
      <c r="F677" s="98" t="str">
        <f>IF($E677="","",IFERROR(VLOOKUP($E677,tbFuncionarios[[Matrícula]:[Status]],2,FALSE),""))</f>
        <v/>
      </c>
      <c r="G677" s="102" t="str">
        <f>IF($E677="","",IFERROR(VLOOKUP($E677,tbFuncionarios[[Matrícula]:[Status]],4,FALSE),""))</f>
        <v/>
      </c>
      <c r="H677" s="102" t="str">
        <f>IF($E677="","",IFERROR(VLOOKUP($E677,tbFuncionarios[[Matrícula]:[Status]],5,FALSE),""))</f>
        <v/>
      </c>
      <c r="I677" s="102" t="str">
        <f>IF($E677="","",IFERROR(VLOOKUP($E677,tbFuncionarios[[Matrícula]:[Status]],6,FALSE),""))</f>
        <v/>
      </c>
      <c r="J677" s="98" t="str">
        <f>IF($E677="","",IFERROR(INDEX(tbFuncionarios[],MATCH($E677,tbFuncionarios[Matrícula],0),2),""))</f>
        <v/>
      </c>
      <c r="K677" s="102" t="str">
        <f>IF($E677="","",IFERROR(VLOOKUP($E677,tbFuncionarios[[Matrícula]:[Status]],7,FALSE),""))</f>
        <v/>
      </c>
      <c r="L677" s="99"/>
      <c r="M677" s="99"/>
      <c r="N677" s="100" t="str">
        <f t="shared" si="30"/>
        <v/>
      </c>
      <c r="O677" s="101"/>
    </row>
    <row r="678" spans="2:15" x14ac:dyDescent="0.25">
      <c r="B678" s="9" t="str">
        <f t="shared" si="31"/>
        <v/>
      </c>
      <c r="C678" s="96">
        <f t="shared" si="32"/>
        <v>672</v>
      </c>
      <c r="D678" s="97"/>
      <c r="F678" s="98" t="str">
        <f>IF($E678="","",IFERROR(VLOOKUP($E678,tbFuncionarios[[Matrícula]:[Status]],2,FALSE),""))</f>
        <v/>
      </c>
      <c r="G678" s="102" t="str">
        <f>IF($E678="","",IFERROR(VLOOKUP($E678,tbFuncionarios[[Matrícula]:[Status]],4,FALSE),""))</f>
        <v/>
      </c>
      <c r="H678" s="102" t="str">
        <f>IF($E678="","",IFERROR(VLOOKUP($E678,tbFuncionarios[[Matrícula]:[Status]],5,FALSE),""))</f>
        <v/>
      </c>
      <c r="I678" s="102" t="str">
        <f>IF($E678="","",IFERROR(VLOOKUP($E678,tbFuncionarios[[Matrícula]:[Status]],6,FALSE),""))</f>
        <v/>
      </c>
      <c r="J678" s="98" t="str">
        <f>IF($E678="","",IFERROR(INDEX(tbFuncionarios[],MATCH($E678,tbFuncionarios[Matrícula],0),2),""))</f>
        <v/>
      </c>
      <c r="K678" s="102" t="str">
        <f>IF($E678="","",IFERROR(VLOOKUP($E678,tbFuncionarios[[Matrícula]:[Status]],7,FALSE),""))</f>
        <v/>
      </c>
      <c r="L678" s="99"/>
      <c r="M678" s="99"/>
      <c r="N678" s="100" t="str">
        <f t="shared" si="30"/>
        <v/>
      </c>
      <c r="O678" s="101"/>
    </row>
    <row r="679" spans="2:15" x14ac:dyDescent="0.25">
      <c r="B679" s="9" t="str">
        <f t="shared" si="31"/>
        <v/>
      </c>
      <c r="C679" s="96">
        <f t="shared" si="32"/>
        <v>673</v>
      </c>
      <c r="D679" s="97"/>
      <c r="F679" s="98" t="str">
        <f>IF($E679="","",IFERROR(VLOOKUP($E679,tbFuncionarios[[Matrícula]:[Status]],2,FALSE),""))</f>
        <v/>
      </c>
      <c r="G679" s="102" t="str">
        <f>IF($E679="","",IFERROR(VLOOKUP($E679,tbFuncionarios[[Matrícula]:[Status]],4,FALSE),""))</f>
        <v/>
      </c>
      <c r="H679" s="102" t="str">
        <f>IF($E679="","",IFERROR(VLOOKUP($E679,tbFuncionarios[[Matrícula]:[Status]],5,FALSE),""))</f>
        <v/>
      </c>
      <c r="I679" s="102" t="str">
        <f>IF($E679="","",IFERROR(VLOOKUP($E679,tbFuncionarios[[Matrícula]:[Status]],6,FALSE),""))</f>
        <v/>
      </c>
      <c r="J679" s="98" t="str">
        <f>IF($E679="","",IFERROR(INDEX(tbFuncionarios[],MATCH($E679,tbFuncionarios[Matrícula],0),2),""))</f>
        <v/>
      </c>
      <c r="K679" s="102" t="str">
        <f>IF($E679="","",IFERROR(VLOOKUP($E679,tbFuncionarios[[Matrícula]:[Status]],7,FALSE),""))</f>
        <v/>
      </c>
      <c r="L679" s="99"/>
      <c r="M679" s="99"/>
      <c r="N679" s="100" t="str">
        <f t="shared" si="30"/>
        <v/>
      </c>
      <c r="O679" s="101"/>
    </row>
    <row r="680" spans="2:15" x14ac:dyDescent="0.25">
      <c r="B680" s="9" t="str">
        <f t="shared" si="31"/>
        <v/>
      </c>
      <c r="C680" s="96">
        <f t="shared" si="32"/>
        <v>674</v>
      </c>
      <c r="D680" s="97"/>
      <c r="F680" s="98" t="str">
        <f>IF($E680="","",IFERROR(VLOOKUP($E680,tbFuncionarios[[Matrícula]:[Status]],2,FALSE),""))</f>
        <v/>
      </c>
      <c r="G680" s="102" t="str">
        <f>IF($E680="","",IFERROR(VLOOKUP($E680,tbFuncionarios[[Matrícula]:[Status]],4,FALSE),""))</f>
        <v/>
      </c>
      <c r="H680" s="102" t="str">
        <f>IF($E680="","",IFERROR(VLOOKUP($E680,tbFuncionarios[[Matrícula]:[Status]],5,FALSE),""))</f>
        <v/>
      </c>
      <c r="I680" s="102" t="str">
        <f>IF($E680="","",IFERROR(VLOOKUP($E680,tbFuncionarios[[Matrícula]:[Status]],6,FALSE),""))</f>
        <v/>
      </c>
      <c r="J680" s="98" t="str">
        <f>IF($E680="","",IFERROR(INDEX(tbFuncionarios[],MATCH($E680,tbFuncionarios[Matrícula],0),2),""))</f>
        <v/>
      </c>
      <c r="K680" s="102" t="str">
        <f>IF($E680="","",IFERROR(VLOOKUP($E680,tbFuncionarios[[Matrícula]:[Status]],7,FALSE),""))</f>
        <v/>
      </c>
      <c r="L680" s="99"/>
      <c r="M680" s="99"/>
      <c r="N680" s="100" t="str">
        <f t="shared" si="30"/>
        <v/>
      </c>
      <c r="O680" s="101"/>
    </row>
    <row r="681" spans="2:15" x14ac:dyDescent="0.25">
      <c r="B681" s="9" t="str">
        <f t="shared" si="31"/>
        <v/>
      </c>
      <c r="C681" s="96">
        <f t="shared" si="32"/>
        <v>675</v>
      </c>
      <c r="D681" s="97"/>
      <c r="F681" s="98" t="str">
        <f>IF($E681="","",IFERROR(VLOOKUP($E681,tbFuncionarios[[Matrícula]:[Status]],2,FALSE),""))</f>
        <v/>
      </c>
      <c r="G681" s="102" t="str">
        <f>IF($E681="","",IFERROR(VLOOKUP($E681,tbFuncionarios[[Matrícula]:[Status]],4,FALSE),""))</f>
        <v/>
      </c>
      <c r="H681" s="102" t="str">
        <f>IF($E681="","",IFERROR(VLOOKUP($E681,tbFuncionarios[[Matrícula]:[Status]],5,FALSE),""))</f>
        <v/>
      </c>
      <c r="I681" s="102" t="str">
        <f>IF($E681="","",IFERROR(VLOOKUP($E681,tbFuncionarios[[Matrícula]:[Status]],6,FALSE),""))</f>
        <v/>
      </c>
      <c r="J681" s="98" t="str">
        <f>IF($E681="","",IFERROR(INDEX(tbFuncionarios[],MATCH($E681,tbFuncionarios[Matrícula],0),2),""))</f>
        <v/>
      </c>
      <c r="K681" s="102" t="str">
        <f>IF($E681="","",IFERROR(VLOOKUP($E681,tbFuncionarios[[Matrícula]:[Status]],7,FALSE),""))</f>
        <v/>
      </c>
      <c r="L681" s="99"/>
      <c r="M681" s="99"/>
      <c r="N681" s="100" t="str">
        <f t="shared" si="30"/>
        <v/>
      </c>
      <c r="O681" s="101"/>
    </row>
    <row r="682" spans="2:15" x14ac:dyDescent="0.25">
      <c r="B682" s="9" t="str">
        <f t="shared" si="31"/>
        <v/>
      </c>
      <c r="C682" s="96">
        <f t="shared" si="32"/>
        <v>676</v>
      </c>
      <c r="D682" s="97"/>
      <c r="F682" s="98" t="str">
        <f>IF($E682="","",IFERROR(VLOOKUP($E682,tbFuncionarios[[Matrícula]:[Status]],2,FALSE),""))</f>
        <v/>
      </c>
      <c r="G682" s="102" t="str">
        <f>IF($E682="","",IFERROR(VLOOKUP($E682,tbFuncionarios[[Matrícula]:[Status]],4,FALSE),""))</f>
        <v/>
      </c>
      <c r="H682" s="102" t="str">
        <f>IF($E682="","",IFERROR(VLOOKUP($E682,tbFuncionarios[[Matrícula]:[Status]],5,FALSE),""))</f>
        <v/>
      </c>
      <c r="I682" s="102" t="str">
        <f>IF($E682="","",IFERROR(VLOOKUP($E682,tbFuncionarios[[Matrícula]:[Status]],6,FALSE),""))</f>
        <v/>
      </c>
      <c r="J682" s="98" t="str">
        <f>IF($E682="","",IFERROR(INDEX(tbFuncionarios[],MATCH($E682,tbFuncionarios[Matrícula],0),2),""))</f>
        <v/>
      </c>
      <c r="K682" s="102" t="str">
        <f>IF($E682="","",IFERROR(VLOOKUP($E682,tbFuncionarios[[Matrícula]:[Status]],7,FALSE),""))</f>
        <v/>
      </c>
      <c r="L682" s="99"/>
      <c r="M682" s="99"/>
      <c r="N682" s="100" t="str">
        <f t="shared" si="30"/>
        <v/>
      </c>
      <c r="O682" s="101"/>
    </row>
    <row r="683" spans="2:15" x14ac:dyDescent="0.25">
      <c r="B683" s="9" t="str">
        <f t="shared" si="31"/>
        <v/>
      </c>
      <c r="C683" s="96">
        <f t="shared" si="32"/>
        <v>677</v>
      </c>
      <c r="D683" s="97"/>
      <c r="F683" s="98" t="str">
        <f>IF($E683="","",IFERROR(VLOOKUP($E683,tbFuncionarios[[Matrícula]:[Status]],2,FALSE),""))</f>
        <v/>
      </c>
      <c r="G683" s="102" t="str">
        <f>IF($E683="","",IFERROR(VLOOKUP($E683,tbFuncionarios[[Matrícula]:[Status]],4,FALSE),""))</f>
        <v/>
      </c>
      <c r="H683" s="102" t="str">
        <f>IF($E683="","",IFERROR(VLOOKUP($E683,tbFuncionarios[[Matrícula]:[Status]],5,FALSE),""))</f>
        <v/>
      </c>
      <c r="I683" s="102" t="str">
        <f>IF($E683="","",IFERROR(VLOOKUP($E683,tbFuncionarios[[Matrícula]:[Status]],6,FALSE),""))</f>
        <v/>
      </c>
      <c r="J683" s="98" t="str">
        <f>IF($E683="","",IFERROR(INDEX(tbFuncionarios[],MATCH($E683,tbFuncionarios[Matrícula],0),2),""))</f>
        <v/>
      </c>
      <c r="K683" s="102" t="str">
        <f>IF($E683="","",IFERROR(VLOOKUP($E683,tbFuncionarios[[Matrícula]:[Status]],7,FALSE),""))</f>
        <v/>
      </c>
      <c r="L683" s="99"/>
      <c r="M683" s="99"/>
      <c r="N683" s="100" t="str">
        <f t="shared" si="30"/>
        <v/>
      </c>
      <c r="O683" s="101"/>
    </row>
    <row r="684" spans="2:15" x14ac:dyDescent="0.25">
      <c r="B684" s="9" t="str">
        <f t="shared" si="31"/>
        <v/>
      </c>
      <c r="C684" s="96">
        <f t="shared" si="32"/>
        <v>678</v>
      </c>
      <c r="D684" s="97"/>
      <c r="F684" s="98" t="str">
        <f>IF($E684="","",IFERROR(VLOOKUP($E684,tbFuncionarios[[Matrícula]:[Status]],2,FALSE),""))</f>
        <v/>
      </c>
      <c r="G684" s="102" t="str">
        <f>IF($E684="","",IFERROR(VLOOKUP($E684,tbFuncionarios[[Matrícula]:[Status]],4,FALSE),""))</f>
        <v/>
      </c>
      <c r="H684" s="102" t="str">
        <f>IF($E684="","",IFERROR(VLOOKUP($E684,tbFuncionarios[[Matrícula]:[Status]],5,FALSE),""))</f>
        <v/>
      </c>
      <c r="I684" s="102" t="str">
        <f>IF($E684="","",IFERROR(VLOOKUP($E684,tbFuncionarios[[Matrícula]:[Status]],6,FALSE),""))</f>
        <v/>
      </c>
      <c r="J684" s="98" t="str">
        <f>IF($E684="","",IFERROR(INDEX(tbFuncionarios[],MATCH($E684,tbFuncionarios[Matrícula],0),2),""))</f>
        <v/>
      </c>
      <c r="K684" s="102" t="str">
        <f>IF($E684="","",IFERROR(VLOOKUP($E684,tbFuncionarios[[Matrícula]:[Status]],7,FALSE),""))</f>
        <v/>
      </c>
      <c r="L684" s="99"/>
      <c r="M684" s="99"/>
      <c r="N684" s="100" t="str">
        <f t="shared" si="30"/>
        <v/>
      </c>
      <c r="O684" s="101"/>
    </row>
    <row r="685" spans="2:15" x14ac:dyDescent="0.25">
      <c r="B685" s="9" t="str">
        <f t="shared" si="31"/>
        <v/>
      </c>
      <c r="C685" s="96">
        <f t="shared" si="32"/>
        <v>679</v>
      </c>
      <c r="D685" s="97"/>
      <c r="F685" s="98" t="str">
        <f>IF($E685="","",IFERROR(VLOOKUP($E685,tbFuncionarios[[Matrícula]:[Status]],2,FALSE),""))</f>
        <v/>
      </c>
      <c r="G685" s="102" t="str">
        <f>IF($E685="","",IFERROR(VLOOKUP($E685,tbFuncionarios[[Matrícula]:[Status]],4,FALSE),""))</f>
        <v/>
      </c>
      <c r="H685" s="102" t="str">
        <f>IF($E685="","",IFERROR(VLOOKUP($E685,tbFuncionarios[[Matrícula]:[Status]],5,FALSE),""))</f>
        <v/>
      </c>
      <c r="I685" s="102" t="str">
        <f>IF($E685="","",IFERROR(VLOOKUP($E685,tbFuncionarios[[Matrícula]:[Status]],6,FALSE),""))</f>
        <v/>
      </c>
      <c r="J685" s="98" t="str">
        <f>IF($E685="","",IFERROR(INDEX(tbFuncionarios[],MATCH($E685,tbFuncionarios[Matrícula],0),2),""))</f>
        <v/>
      </c>
      <c r="K685" s="102" t="str">
        <f>IF($E685="","",IFERROR(VLOOKUP($E685,tbFuncionarios[[Matrícula]:[Status]],7,FALSE),""))</f>
        <v/>
      </c>
      <c r="L685" s="99"/>
      <c r="M685" s="99"/>
      <c r="N685" s="100" t="str">
        <f t="shared" si="30"/>
        <v/>
      </c>
      <c r="O685" s="101"/>
    </row>
    <row r="686" spans="2:15" x14ac:dyDescent="0.25">
      <c r="B686" s="9" t="str">
        <f t="shared" si="31"/>
        <v/>
      </c>
      <c r="C686" s="96">
        <f t="shared" si="32"/>
        <v>680</v>
      </c>
      <c r="D686" s="97"/>
      <c r="F686" s="98" t="str">
        <f>IF($E686="","",IFERROR(VLOOKUP($E686,tbFuncionarios[[Matrícula]:[Status]],2,FALSE),""))</f>
        <v/>
      </c>
      <c r="G686" s="102" t="str">
        <f>IF($E686="","",IFERROR(VLOOKUP($E686,tbFuncionarios[[Matrícula]:[Status]],4,FALSE),""))</f>
        <v/>
      </c>
      <c r="H686" s="102" t="str">
        <f>IF($E686="","",IFERROR(VLOOKUP($E686,tbFuncionarios[[Matrícula]:[Status]],5,FALSE),""))</f>
        <v/>
      </c>
      <c r="I686" s="102" t="str">
        <f>IF($E686="","",IFERROR(VLOOKUP($E686,tbFuncionarios[[Matrícula]:[Status]],6,FALSE),""))</f>
        <v/>
      </c>
      <c r="J686" s="98" t="str">
        <f>IF($E686="","",IFERROR(INDEX(tbFuncionarios[],MATCH($E686,tbFuncionarios[Matrícula],0),2),""))</f>
        <v/>
      </c>
      <c r="K686" s="102" t="str">
        <f>IF($E686="","",IFERROR(VLOOKUP($E686,tbFuncionarios[[Matrícula]:[Status]],7,FALSE),""))</f>
        <v/>
      </c>
      <c r="L686" s="99"/>
      <c r="M686" s="99"/>
      <c r="N686" s="100" t="str">
        <f t="shared" si="30"/>
        <v/>
      </c>
      <c r="O686" s="101"/>
    </row>
    <row r="687" spans="2:15" x14ac:dyDescent="0.25">
      <c r="B687" s="9" t="str">
        <f t="shared" si="31"/>
        <v/>
      </c>
      <c r="C687" s="96">
        <f t="shared" si="32"/>
        <v>681</v>
      </c>
      <c r="D687" s="97"/>
      <c r="F687" s="98" t="str">
        <f>IF($E687="","",IFERROR(VLOOKUP($E687,tbFuncionarios[[Matrícula]:[Status]],2,FALSE),""))</f>
        <v/>
      </c>
      <c r="G687" s="102" t="str">
        <f>IF($E687="","",IFERROR(VLOOKUP($E687,tbFuncionarios[[Matrícula]:[Status]],4,FALSE),""))</f>
        <v/>
      </c>
      <c r="H687" s="102" t="str">
        <f>IF($E687="","",IFERROR(VLOOKUP($E687,tbFuncionarios[[Matrícula]:[Status]],5,FALSE),""))</f>
        <v/>
      </c>
      <c r="I687" s="102" t="str">
        <f>IF($E687="","",IFERROR(VLOOKUP($E687,tbFuncionarios[[Matrícula]:[Status]],6,FALSE),""))</f>
        <v/>
      </c>
      <c r="J687" s="98" t="str">
        <f>IF($E687="","",IFERROR(INDEX(tbFuncionarios[],MATCH($E687,tbFuncionarios[Matrícula],0),2),""))</f>
        <v/>
      </c>
      <c r="K687" s="102" t="str">
        <f>IF($E687="","",IFERROR(VLOOKUP($E687,tbFuncionarios[[Matrícula]:[Status]],7,FALSE),""))</f>
        <v/>
      </c>
      <c r="L687" s="99"/>
      <c r="M687" s="99"/>
      <c r="N687" s="100" t="str">
        <f t="shared" si="30"/>
        <v/>
      </c>
      <c r="O687" s="101"/>
    </row>
    <row r="688" spans="2:15" x14ac:dyDescent="0.25">
      <c r="B688" s="9" t="str">
        <f t="shared" si="31"/>
        <v/>
      </c>
      <c r="C688" s="96">
        <f t="shared" si="32"/>
        <v>682</v>
      </c>
      <c r="D688" s="97"/>
      <c r="F688" s="98" t="str">
        <f>IF($E688="","",IFERROR(VLOOKUP($E688,tbFuncionarios[[Matrícula]:[Status]],2,FALSE),""))</f>
        <v/>
      </c>
      <c r="G688" s="102" t="str">
        <f>IF($E688="","",IFERROR(VLOOKUP($E688,tbFuncionarios[[Matrícula]:[Status]],4,FALSE),""))</f>
        <v/>
      </c>
      <c r="H688" s="102" t="str">
        <f>IF($E688="","",IFERROR(VLOOKUP($E688,tbFuncionarios[[Matrícula]:[Status]],5,FALSE),""))</f>
        <v/>
      </c>
      <c r="I688" s="102" t="str">
        <f>IF($E688="","",IFERROR(VLOOKUP($E688,tbFuncionarios[[Matrícula]:[Status]],6,FALSE),""))</f>
        <v/>
      </c>
      <c r="J688" s="98" t="str">
        <f>IF($E688="","",IFERROR(INDEX(tbFuncionarios[],MATCH($E688,tbFuncionarios[Matrícula],0),2),""))</f>
        <v/>
      </c>
      <c r="K688" s="102" t="str">
        <f>IF($E688="","",IFERROR(VLOOKUP($E688,tbFuncionarios[[Matrícula]:[Status]],7,FALSE),""))</f>
        <v/>
      </c>
      <c r="L688" s="99"/>
      <c r="M688" s="99"/>
      <c r="N688" s="100" t="str">
        <f t="shared" si="30"/>
        <v/>
      </c>
      <c r="O688" s="101"/>
    </row>
    <row r="689" spans="2:15" x14ac:dyDescent="0.25">
      <c r="B689" s="9" t="str">
        <f t="shared" si="31"/>
        <v/>
      </c>
      <c r="C689" s="96">
        <f t="shared" si="32"/>
        <v>683</v>
      </c>
      <c r="D689" s="97"/>
      <c r="F689" s="98" t="str">
        <f>IF($E689="","",IFERROR(VLOOKUP($E689,tbFuncionarios[[Matrícula]:[Status]],2,FALSE),""))</f>
        <v/>
      </c>
      <c r="G689" s="102" t="str">
        <f>IF($E689="","",IFERROR(VLOOKUP($E689,tbFuncionarios[[Matrícula]:[Status]],4,FALSE),""))</f>
        <v/>
      </c>
      <c r="H689" s="102" t="str">
        <f>IF($E689="","",IFERROR(VLOOKUP($E689,tbFuncionarios[[Matrícula]:[Status]],5,FALSE),""))</f>
        <v/>
      </c>
      <c r="I689" s="102" t="str">
        <f>IF($E689="","",IFERROR(VLOOKUP($E689,tbFuncionarios[[Matrícula]:[Status]],6,FALSE),""))</f>
        <v/>
      </c>
      <c r="J689" s="98" t="str">
        <f>IF($E689="","",IFERROR(INDEX(tbFuncionarios[],MATCH($E689,tbFuncionarios[Matrícula],0),2),""))</f>
        <v/>
      </c>
      <c r="K689" s="102" t="str">
        <f>IF($E689="","",IFERROR(VLOOKUP($E689,tbFuncionarios[[Matrícula]:[Status]],7,FALSE),""))</f>
        <v/>
      </c>
      <c r="L689" s="99"/>
      <c r="M689" s="99"/>
      <c r="N689" s="100" t="str">
        <f t="shared" si="30"/>
        <v/>
      </c>
      <c r="O689" s="101"/>
    </row>
    <row r="690" spans="2:15" x14ac:dyDescent="0.25">
      <c r="B690" s="9" t="str">
        <f t="shared" si="31"/>
        <v/>
      </c>
      <c r="C690" s="96">
        <f t="shared" si="32"/>
        <v>684</v>
      </c>
      <c r="D690" s="97"/>
      <c r="F690" s="98" t="str">
        <f>IF($E690="","",IFERROR(VLOOKUP($E690,tbFuncionarios[[Matrícula]:[Status]],2,FALSE),""))</f>
        <v/>
      </c>
      <c r="G690" s="102" t="str">
        <f>IF($E690="","",IFERROR(VLOOKUP($E690,tbFuncionarios[[Matrícula]:[Status]],4,FALSE),""))</f>
        <v/>
      </c>
      <c r="H690" s="102" t="str">
        <f>IF($E690="","",IFERROR(VLOOKUP($E690,tbFuncionarios[[Matrícula]:[Status]],5,FALSE),""))</f>
        <v/>
      </c>
      <c r="I690" s="102" t="str">
        <f>IF($E690="","",IFERROR(VLOOKUP($E690,tbFuncionarios[[Matrícula]:[Status]],6,FALSE),""))</f>
        <v/>
      </c>
      <c r="J690" s="98" t="str">
        <f>IF($E690="","",IFERROR(INDEX(tbFuncionarios[],MATCH($E690,tbFuncionarios[Matrícula],0),2),""))</f>
        <v/>
      </c>
      <c r="K690" s="102" t="str">
        <f>IF($E690="","",IFERROR(VLOOKUP($E690,tbFuncionarios[[Matrícula]:[Status]],7,FALSE),""))</f>
        <v/>
      </c>
      <c r="L690" s="99"/>
      <c r="M690" s="99"/>
      <c r="N690" s="100" t="str">
        <f t="shared" si="30"/>
        <v/>
      </c>
      <c r="O690" s="101"/>
    </row>
    <row r="691" spans="2:15" x14ac:dyDescent="0.25">
      <c r="B691" s="9" t="str">
        <f t="shared" si="31"/>
        <v/>
      </c>
      <c r="C691" s="96">
        <f t="shared" si="32"/>
        <v>685</v>
      </c>
      <c r="D691" s="97"/>
      <c r="F691" s="98" t="str">
        <f>IF($E691="","",IFERROR(VLOOKUP($E691,tbFuncionarios[[Matrícula]:[Status]],2,FALSE),""))</f>
        <v/>
      </c>
      <c r="G691" s="102" t="str">
        <f>IF($E691="","",IFERROR(VLOOKUP($E691,tbFuncionarios[[Matrícula]:[Status]],4,FALSE),""))</f>
        <v/>
      </c>
      <c r="H691" s="102" t="str">
        <f>IF($E691="","",IFERROR(VLOOKUP($E691,tbFuncionarios[[Matrícula]:[Status]],5,FALSE),""))</f>
        <v/>
      </c>
      <c r="I691" s="102" t="str">
        <f>IF($E691="","",IFERROR(VLOOKUP($E691,tbFuncionarios[[Matrícula]:[Status]],6,FALSE),""))</f>
        <v/>
      </c>
      <c r="J691" s="98" t="str">
        <f>IF($E691="","",IFERROR(INDEX(tbFuncionarios[],MATCH($E691,tbFuncionarios[Matrícula],0),2),""))</f>
        <v/>
      </c>
      <c r="K691" s="102" t="str">
        <f>IF($E691="","",IFERROR(VLOOKUP($E691,tbFuncionarios[[Matrícula]:[Status]],7,FALSE),""))</f>
        <v/>
      </c>
      <c r="L691" s="99"/>
      <c r="M691" s="99"/>
      <c r="N691" s="100" t="str">
        <f t="shared" si="30"/>
        <v/>
      </c>
      <c r="O691" s="101"/>
    </row>
    <row r="692" spans="2:15" x14ac:dyDescent="0.25">
      <c r="B692" s="9" t="str">
        <f t="shared" ref="B692:B694" si="33">IF(AND(D692&lt;&gt;"",E692&lt;&gt;""),TEXT(D692,"DD/MM/AAAA")&amp;F692&amp;I692,"")</f>
        <v/>
      </c>
      <c r="C692" s="103">
        <f t="shared" ref="C692:C694" si="34">IFERROR(C691+1,1)</f>
        <v>686</v>
      </c>
      <c r="D692" s="97"/>
      <c r="F692" s="98" t="str">
        <f>IF($E692="","",IFERROR(VLOOKUP($E692,tbFuncionarios[[Matrícula]:[Status]],2,FALSE),""))</f>
        <v/>
      </c>
      <c r="G692" s="102" t="str">
        <f>IF($E692="","",IFERROR(VLOOKUP($E692,tbFuncionarios[[Matrícula]:[Status]],4,FALSE),""))</f>
        <v/>
      </c>
      <c r="H692" s="102" t="str">
        <f>IF($E692="","",IFERROR(VLOOKUP($E692,tbFuncionarios[[Matrícula]:[Status]],5,FALSE),""))</f>
        <v/>
      </c>
      <c r="I692" s="102" t="str">
        <f>IF($E692="","",IFERROR(VLOOKUP($E692,tbFuncionarios[[Matrícula]:[Status]],6,FALSE),""))</f>
        <v/>
      </c>
      <c r="J692" s="98" t="str">
        <f>IF($E692="","",IFERROR(INDEX(tbFuncionarios[],MATCH($E692,tbFuncionarios[Matrícula],0),2),""))</f>
        <v/>
      </c>
      <c r="K692" s="102" t="str">
        <f>IF($E692="","",IFERROR(VLOOKUP($E692,tbFuncionarios[[Matrícula]:[Status]],7,FALSE),""))</f>
        <v/>
      </c>
      <c r="L692" s="99"/>
      <c r="M692" s="99"/>
      <c r="N692" s="100" t="str">
        <f t="shared" ref="N692:N694" si="35">IFERROR(IF(E692="","",IF(AND(L692&lt;&gt;"",M692&lt;&gt;""),IF((RIGHT(I692,5)-LEFT(I692,5))&gt;=(M692-L692),(RIGHT(I692,5)-LEFT(I692,5))-(M692-L692),0),IF(AND(L692&lt;&gt;"",M692=""),L692-LEFT(I692,5),IF(AND(L692="",M692=""),IF(RIGHT(I692,5)&gt;LEFT(I692,5),RIGHT(I692,5)-LEFT(I692,5),LEFT(I692,5)-RIGHT(I692,5)),"")))),"")</f>
        <v/>
      </c>
      <c r="O692" s="104"/>
    </row>
    <row r="693" spans="2:15" x14ac:dyDescent="0.25">
      <c r="B693" s="9" t="str">
        <f t="shared" si="33"/>
        <v/>
      </c>
      <c r="C693" s="103">
        <f t="shared" si="34"/>
        <v>687</v>
      </c>
      <c r="D693" s="97"/>
      <c r="F693" s="98" t="str">
        <f>IF($E693="","",IFERROR(VLOOKUP($E693,tbFuncionarios[[Matrícula]:[Status]],2,FALSE),""))</f>
        <v/>
      </c>
      <c r="G693" s="102" t="str">
        <f>IF($E693="","",IFERROR(VLOOKUP($E693,tbFuncionarios[[Matrícula]:[Status]],4,FALSE),""))</f>
        <v/>
      </c>
      <c r="H693" s="102" t="str">
        <f>IF($E693="","",IFERROR(VLOOKUP($E693,tbFuncionarios[[Matrícula]:[Status]],5,FALSE),""))</f>
        <v/>
      </c>
      <c r="I693" s="102" t="str">
        <f>IF($E693="","",IFERROR(VLOOKUP($E693,tbFuncionarios[[Matrícula]:[Status]],6,FALSE),""))</f>
        <v/>
      </c>
      <c r="J693" s="98" t="str">
        <f>IF($E693="","",IFERROR(INDEX(tbFuncionarios[],MATCH($E693,tbFuncionarios[Matrícula],0),2),""))</f>
        <v/>
      </c>
      <c r="K693" s="102" t="str">
        <f>IF($E693="","",IFERROR(VLOOKUP($E693,tbFuncionarios[[Matrícula]:[Status]],7,FALSE),""))</f>
        <v/>
      </c>
      <c r="L693" s="99"/>
      <c r="M693" s="99"/>
      <c r="N693" s="100" t="str">
        <f t="shared" si="35"/>
        <v/>
      </c>
      <c r="O693" s="104"/>
    </row>
    <row r="694" spans="2:15" x14ac:dyDescent="0.25">
      <c r="B694" s="9" t="str">
        <f t="shared" si="33"/>
        <v/>
      </c>
      <c r="C694" s="103">
        <f t="shared" si="34"/>
        <v>688</v>
      </c>
      <c r="D694" s="97"/>
      <c r="F694" s="98" t="str">
        <f>IF($E694="","",IFERROR(VLOOKUP($E694,tbFuncionarios[[Matrícula]:[Status]],2,FALSE),""))</f>
        <v/>
      </c>
      <c r="G694" s="102" t="str">
        <f>IF($E694="","",IFERROR(VLOOKUP($E694,tbFuncionarios[[Matrícula]:[Status]],4,FALSE),""))</f>
        <v/>
      </c>
      <c r="H694" s="102" t="str">
        <f>IF($E694="","",IFERROR(VLOOKUP($E694,tbFuncionarios[[Matrícula]:[Status]],5,FALSE),""))</f>
        <v/>
      </c>
      <c r="I694" s="102" t="str">
        <f>IF($E694="","",IFERROR(VLOOKUP($E694,tbFuncionarios[[Matrícula]:[Status]],6,FALSE),""))</f>
        <v/>
      </c>
      <c r="J694" s="98" t="str">
        <f>IF($E694="","",IFERROR(INDEX(tbFuncionarios[],MATCH($E694,tbFuncionarios[Matrícula],0),2),""))</f>
        <v/>
      </c>
      <c r="K694" s="102" t="str">
        <f>IF($E694="","",IFERROR(VLOOKUP($E694,tbFuncionarios[[Matrícula]:[Status]],7,FALSE),""))</f>
        <v/>
      </c>
      <c r="L694" s="99"/>
      <c r="M694" s="99"/>
      <c r="N694" s="100" t="str">
        <f t="shared" si="35"/>
        <v/>
      </c>
      <c r="O694" s="104"/>
    </row>
    <row r="695" spans="2:15" x14ac:dyDescent="0.25">
      <c r="B695" s="9" t="str">
        <f>IF(AND(D695&lt;&gt;"",E695&lt;&gt;""),TEXT(D695,"DD/MM/AAAA")&amp;F695&amp;I695,"")</f>
        <v/>
      </c>
      <c r="C695" s="103">
        <f>IFERROR(C694+1,1)</f>
        <v>689</v>
      </c>
      <c r="D695" s="97"/>
      <c r="F695" s="98" t="str">
        <f>IF($E695="","",IFERROR(VLOOKUP($E695,tbFuncionarios[[Matrícula]:[Status]],2,FALSE),""))</f>
        <v/>
      </c>
      <c r="G695" s="102" t="str">
        <f>IF($E695="","",IFERROR(VLOOKUP($E695,tbFuncionarios[[Matrícula]:[Status]],4,FALSE),""))</f>
        <v/>
      </c>
      <c r="H695" s="102" t="str">
        <f>IF($E695="","",IFERROR(VLOOKUP($E695,tbFuncionarios[[Matrícula]:[Status]],5,FALSE),""))</f>
        <v/>
      </c>
      <c r="I695" s="102" t="str">
        <f>IF($E695="","",IFERROR(VLOOKUP($E695,tbFuncionarios[[Matrícula]:[Status]],6,FALSE),""))</f>
        <v/>
      </c>
      <c r="J695" s="98" t="str">
        <f>IF($E695="","",IFERROR(INDEX(tbFuncionarios[],MATCH($E695,tbFuncionarios[Matrícula],0),2),""))</f>
        <v/>
      </c>
      <c r="K695" s="102" t="str">
        <f>IF($E695="","",IFERROR(VLOOKUP($E695,tbFuncionarios[[Matrícula]:[Status]],7,FALSE),""))</f>
        <v/>
      </c>
      <c r="L695" s="99"/>
      <c r="M695" s="99"/>
      <c r="N695" s="100" t="str">
        <f>IFERROR(IF(E695="","",IF(AND(L695&lt;&gt;"",M695&lt;&gt;""),IF((RIGHT(I695,5)-LEFT(I695,5))&gt;=(M695-L695),(RIGHT(I695,5)-LEFT(I695,5))-(M695-L695),0),IF(AND(L695&lt;&gt;"",M695=""),L695-LEFT(I695,5),IF(AND(L695="",M695=""),IF(RIGHT(I695,5)&gt;LEFT(I695,5),RIGHT(I695,5)-LEFT(I695,5),LEFT(I695,5)-RIGHT(I695,5)),"")))),"")</f>
        <v/>
      </c>
      <c r="O695" s="104"/>
    </row>
    <row r="696" spans="2:15" x14ac:dyDescent="0.25">
      <c r="B696" s="9" t="str">
        <f>IF(AND(D696&lt;&gt;"",E696&lt;&gt;""),TEXT(D696,"DD/MM/AAAA")&amp;F696&amp;I696,"")</f>
        <v/>
      </c>
      <c r="C696" s="103">
        <f>IFERROR(C695+1,1)</f>
        <v>690</v>
      </c>
      <c r="D696" s="97"/>
      <c r="F696" s="98" t="str">
        <f>IF($E696="","",IFERROR(VLOOKUP($E696,tbFuncionarios[[Matrícula]:[Status]],2,FALSE),""))</f>
        <v/>
      </c>
      <c r="G696" s="102" t="str">
        <f>IF($E696="","",IFERROR(VLOOKUP($E696,tbFuncionarios[[Matrícula]:[Status]],4,FALSE),""))</f>
        <v/>
      </c>
      <c r="H696" s="102" t="str">
        <f>IF($E696="","",IFERROR(VLOOKUP($E696,tbFuncionarios[[Matrícula]:[Status]],5,FALSE),""))</f>
        <v/>
      </c>
      <c r="I696" s="102" t="str">
        <f>IF($E696="","",IFERROR(VLOOKUP($E696,tbFuncionarios[[Matrícula]:[Status]],6,FALSE),""))</f>
        <v/>
      </c>
      <c r="J696" s="98" t="str">
        <f>IF($E696="","",IFERROR(INDEX(tbFuncionarios[],MATCH($E696,tbFuncionarios[Matrícula],0),2),""))</f>
        <v/>
      </c>
      <c r="K696" s="102" t="str">
        <f>IF($E696="","",IFERROR(VLOOKUP($E696,tbFuncionarios[[Matrícula]:[Status]],7,FALSE),""))</f>
        <v/>
      </c>
      <c r="L696" s="99"/>
      <c r="M696" s="99"/>
      <c r="N696" s="100" t="str">
        <f>IFERROR(IF(E696="","",IF(AND(L696&lt;&gt;"",M696&lt;&gt;""),IF((RIGHT(I696,5)-LEFT(I696,5))&gt;=(M696-L696),(RIGHT(I696,5)-LEFT(I696,5))-(M696-L696),0),IF(AND(L696&lt;&gt;"",M696=""),L696-LEFT(I696,5),IF(AND(L696="",M696=""),IF(RIGHT(I696,5)&gt;LEFT(I696,5),RIGHT(I696,5)-LEFT(I696,5),LEFT(I696,5)-RIGHT(I696,5)),"")))),"")</f>
        <v/>
      </c>
      <c r="O696" s="104"/>
    </row>
  </sheetData>
  <sheetProtection password="9004" sheet="1" objects="1" scenarios="1"/>
  <conditionalFormatting sqref="K7:K696">
    <cfRule type="containsText" dxfId="40" priority="2" operator="containsText" text="Devolvido">
      <formula>NOT(ISERROR(SEARCH("Devolvido",K7)))</formula>
    </cfRule>
  </conditionalFormatting>
  <conditionalFormatting sqref="O7:O696">
    <cfRule type="containsText" dxfId="39" priority="1" operator="containsText" text="Regular">
      <formula>NOT(ISERROR(SEARCH("Regular",O7)))</formula>
    </cfRule>
  </conditionalFormatting>
  <dataValidations count="3">
    <dataValidation type="date" operator="greaterThan" allowBlank="1" showInputMessage="1" showErrorMessage="1" sqref="D7:D696">
      <formula1>36526</formula1>
    </dataValidation>
    <dataValidation type="time" allowBlank="1" showInputMessage="1" showErrorMessage="1" sqref="L7:M696">
      <formula1>0</formula1>
      <formula2>0.999988425925926</formula2>
    </dataValidation>
    <dataValidation type="list" allowBlank="1" showInputMessage="1" showErrorMessage="1" sqref="Q7:Q696">
      <formula1>"Abonar,Descontar"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5" orientation="landscape" r:id="rId1"/>
  <headerFooter>
    <oddHeader>&amp;CRELATÓRIO DETALHADO DO CONTROLE DE FREQUÊNCIA DE FUNCIONÁRIOS</oddHeader>
    <oddFooter>&amp;LImpresso em &amp;D as &amp;T&amp;RPágina &amp;P de &amp;N páginas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Aux!$A$2:$A$6</xm:f>
          </x14:formula1>
          <xm:sqref>O7:O696</xm:sqref>
        </x14:dataValidation>
        <x14:dataValidation type="list" allowBlank="1" showInputMessage="1" showErrorMessage="1">
          <x14:formula1>
            <xm:f>Aux!$C$2:$C$8</xm:f>
          </x14:formula1>
          <xm:sqref>P7:P696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showGridLines="0" workbookViewId="0">
      <selection activeCell="F5" sqref="F5"/>
    </sheetView>
  </sheetViews>
  <sheetFormatPr defaultRowHeight="15" x14ac:dyDescent="0.25"/>
  <cols>
    <col min="1" max="1" width="2.7109375" style="9" customWidth="1"/>
    <col min="2" max="2" width="19.7109375" style="9" bestFit="1" customWidth="1"/>
    <col min="3" max="15" width="11.42578125" style="95" customWidth="1"/>
    <col min="16" max="16384" width="9.140625" style="9"/>
  </cols>
  <sheetData>
    <row r="1" spans="1:15" s="5" customFormat="1" ht="30" customHeight="1" x14ac:dyDescent="0.25">
      <c r="A1" s="108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</row>
    <row r="2" spans="1:15" s="6" customFormat="1" ht="24.95" customHeight="1" x14ac:dyDescent="0.25"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5" s="7" customFormat="1" ht="20.100000000000001" customHeight="1" x14ac:dyDescent="0.25"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5" ht="21" x14ac:dyDescent="0.35">
      <c r="B4" s="52" t="s">
        <v>3</v>
      </c>
    </row>
    <row r="6" spans="1:15" ht="20.100000000000001" customHeight="1" x14ac:dyDescent="0.25">
      <c r="B6" s="109" t="s">
        <v>103</v>
      </c>
      <c r="C6" s="120">
        <v>2022</v>
      </c>
    </row>
    <row r="8" spans="1:15" ht="18.75" x14ac:dyDescent="0.3">
      <c r="B8" s="110" t="s">
        <v>106</v>
      </c>
    </row>
    <row r="9" spans="1:15" hidden="1" x14ac:dyDescent="0.25">
      <c r="C9" s="111">
        <f ca="1">IFERROR(DATE($C$6,1,1),DATE(YEAR(TODAY()),1,1))</f>
        <v>44562</v>
      </c>
      <c r="D9" s="111">
        <f ca="1">IFERROR(DATE($C$6,2,1),DATE(YEAR(TODAY()),2,1))</f>
        <v>44593</v>
      </c>
      <c r="E9" s="111">
        <f ca="1">IFERROR(DATE($C$6,3,1),DATE(YEAR(TODAY()),3,1))</f>
        <v>44621</v>
      </c>
      <c r="F9" s="111">
        <f ca="1">IFERROR(DATE($C$6,4,1),DATE(YEAR(TODAY()),4,1))</f>
        <v>44652</v>
      </c>
      <c r="G9" s="111">
        <f ca="1">IFERROR(DATE($C$6,5,1),DATE(YEAR(TODAY()),5,1))</f>
        <v>44682</v>
      </c>
      <c r="H9" s="111">
        <f ca="1">IFERROR(DATE($C$6,6,1),DATE(YEAR(TODAY()),6,1))</f>
        <v>44713</v>
      </c>
      <c r="I9" s="111">
        <f ca="1">IFERROR(DATE($C$6,7,1),DATE(YEAR(TODAY()),7,1))</f>
        <v>44743</v>
      </c>
      <c r="J9" s="111">
        <f ca="1">IFERROR(DATE($C$6,8,1),DATE(YEAR(TODAY()),8,1))</f>
        <v>44774</v>
      </c>
      <c r="K9" s="111">
        <f ca="1">IFERROR(DATE($C$6,9,1),DATE(YEAR(TODAY()),9,1))</f>
        <v>44805</v>
      </c>
      <c r="L9" s="111">
        <f ca="1">IFERROR(DATE($C$6,10,1),DATE(YEAR(TODAY()),10,1))</f>
        <v>44835</v>
      </c>
      <c r="M9" s="111">
        <f ca="1">IFERROR(DATE($C$6,11,1),DATE(YEAR(TODAY()),11,1))</f>
        <v>44866</v>
      </c>
      <c r="N9" s="111">
        <f ca="1">IFERROR(DATE($C$6,12,1),DATE(YEAR(TODAY()),12,1))</f>
        <v>44896</v>
      </c>
      <c r="O9" s="111">
        <f ca="1">EOMONTH(N9,0)+1</f>
        <v>44927</v>
      </c>
    </row>
    <row r="10" spans="1:15" ht="20.100000000000001" customHeight="1" x14ac:dyDescent="0.25">
      <c r="B10" s="112" t="s">
        <v>96</v>
      </c>
      <c r="C10" s="53" t="s">
        <v>84</v>
      </c>
      <c r="D10" s="53" t="s">
        <v>85</v>
      </c>
      <c r="E10" s="53" t="s">
        <v>86</v>
      </c>
      <c r="F10" s="53" t="s">
        <v>87</v>
      </c>
      <c r="G10" s="53" t="s">
        <v>88</v>
      </c>
      <c r="H10" s="53" t="s">
        <v>89</v>
      </c>
      <c r="I10" s="53" t="s">
        <v>90</v>
      </c>
      <c r="J10" s="53" t="s">
        <v>91</v>
      </c>
      <c r="K10" s="53" t="s">
        <v>92</v>
      </c>
      <c r="L10" s="53" t="s">
        <v>93</v>
      </c>
      <c r="M10" s="53" t="s">
        <v>94</v>
      </c>
      <c r="N10" s="53" t="s">
        <v>95</v>
      </c>
      <c r="O10" s="53" t="s">
        <v>104</v>
      </c>
    </row>
    <row r="11" spans="1:15" ht="20.100000000000001" customHeight="1" x14ac:dyDescent="0.25">
      <c r="B11" s="57" t="str">
        <f>Aux!A3</f>
        <v>Antecipação</v>
      </c>
      <c r="C11" s="113">
        <f ca="1">IFERROR(COUNTIFS(tbLancamentos[Situação],$B11,tbLancamentos[Tratativa],"Descontar",tbLancamentos[Data],"&gt;="&amp;C$9,tbLancamentos[Data],"&lt;"&amp;D$9),"")</f>
        <v>2</v>
      </c>
      <c r="D11" s="113">
        <f ca="1">IFERROR(COUNTIFS(tbLancamentos[Situação],$B11,tbLancamentos[Tratativa],"Descontar",tbLancamentos[Data],"&gt;="&amp;D$9,tbLancamentos[Data],"&lt;"&amp;E$9),"")</f>
        <v>0</v>
      </c>
      <c r="E11" s="113">
        <f ca="1">IFERROR(COUNTIFS(tbLancamentos[Situação],$B11,tbLancamentos[Tratativa],"Descontar",tbLancamentos[Data],"&gt;="&amp;E$9,tbLancamentos[Data],"&lt;"&amp;F$9),"")</f>
        <v>0</v>
      </c>
      <c r="F11" s="113">
        <f ca="1">IFERROR(COUNTIFS(tbLancamentos[Situação],$B11,tbLancamentos[Tratativa],"Descontar",tbLancamentos[Data],"&gt;="&amp;F$9,tbLancamentos[Data],"&lt;"&amp;G$9),"")</f>
        <v>0</v>
      </c>
      <c r="G11" s="113">
        <f ca="1">IFERROR(COUNTIFS(tbLancamentos[Situação],$B11,tbLancamentos[Tratativa],"Descontar",tbLancamentos[Data],"&gt;="&amp;G$9,tbLancamentos[Data],"&lt;"&amp;H$9),"")</f>
        <v>0</v>
      </c>
      <c r="H11" s="113">
        <f ca="1">IFERROR(COUNTIFS(tbLancamentos[Situação],$B11,tbLancamentos[Tratativa],"Descontar",tbLancamentos[Data],"&gt;="&amp;H$9,tbLancamentos[Data],"&lt;"&amp;I$9),"")</f>
        <v>0</v>
      </c>
      <c r="I11" s="113">
        <f ca="1">IFERROR(COUNTIFS(tbLancamentos[Situação],$B11,tbLancamentos[Tratativa],"Descontar",tbLancamentos[Data],"&gt;="&amp;I$9,tbLancamentos[Data],"&lt;"&amp;J$9),"")</f>
        <v>0</v>
      </c>
      <c r="J11" s="113">
        <f ca="1">IFERROR(COUNTIFS(tbLancamentos[Situação],$B11,tbLancamentos[Tratativa],"Descontar",tbLancamentos[Data],"&gt;="&amp;J$9,tbLancamentos[Data],"&lt;"&amp;K$9),"")</f>
        <v>0</v>
      </c>
      <c r="K11" s="113">
        <f ca="1">IFERROR(COUNTIFS(tbLancamentos[Situação],$B11,tbLancamentos[Tratativa],"Descontar",tbLancamentos[Data],"&gt;="&amp;K$9,tbLancamentos[Data],"&lt;"&amp;L$9),"")</f>
        <v>0</v>
      </c>
      <c r="L11" s="113">
        <f ca="1">IFERROR(COUNTIFS(tbLancamentos[Situação],$B11,tbLancamentos[Tratativa],"Descontar",tbLancamentos[Data],"&gt;="&amp;L$9,tbLancamentos[Data],"&lt;"&amp;M$9),"")</f>
        <v>0</v>
      </c>
      <c r="M11" s="113">
        <f ca="1">IFERROR(COUNTIFS(tbLancamentos[Situação],$B11,tbLancamentos[Tratativa],"Descontar",tbLancamentos[Data],"&gt;="&amp;M$9,tbLancamentos[Data],"&lt;"&amp;N$9),"")</f>
        <v>0</v>
      </c>
      <c r="N11" s="113">
        <f ca="1">IFERROR(COUNTIFS(tbLancamentos[Situação],$B11,tbLancamentos[Tratativa],"Descontar",tbLancamentos[Data],"&gt;="&amp;N$9,tbLancamentos[Data],"&lt;"&amp;O$9),"")</f>
        <v>0</v>
      </c>
      <c r="O11" s="114">
        <f ca="1">SUM(C11:N11)</f>
        <v>2</v>
      </c>
    </row>
    <row r="12" spans="1:15" ht="20.100000000000001" customHeight="1" x14ac:dyDescent="0.25">
      <c r="B12" s="57" t="str">
        <f>Aux!A4</f>
        <v>Atraso</v>
      </c>
      <c r="C12" s="113">
        <f ca="1">IFERROR(COUNTIFS(tbLancamentos[Situação],$B12,tbLancamentos[Tratativa],"Descontar",tbLancamentos[Data],"&gt;="&amp;C$9,tbLancamentos[Data],"&lt;"&amp;D$9),"")</f>
        <v>0</v>
      </c>
      <c r="D12" s="113">
        <f ca="1">IFERROR(COUNTIFS(tbLancamentos[Situação],$B12,tbLancamentos[Tratativa],"Descontar",tbLancamentos[Data],"&gt;="&amp;D$9,tbLancamentos[Data],"&lt;"&amp;E$9),"")</f>
        <v>0</v>
      </c>
      <c r="E12" s="113">
        <f ca="1">IFERROR(COUNTIFS(tbLancamentos[Situação],$B12,tbLancamentos[Tratativa],"Descontar",tbLancamentos[Data],"&gt;="&amp;E$9,tbLancamentos[Data],"&lt;"&amp;F$9),"")</f>
        <v>0</v>
      </c>
      <c r="F12" s="113">
        <f ca="1">IFERROR(COUNTIFS(tbLancamentos[Situação],$B12,tbLancamentos[Tratativa],"Descontar",tbLancamentos[Data],"&gt;="&amp;F$9,tbLancamentos[Data],"&lt;"&amp;G$9),"")</f>
        <v>0</v>
      </c>
      <c r="G12" s="113">
        <f ca="1">IFERROR(COUNTIFS(tbLancamentos[Situação],$B12,tbLancamentos[Tratativa],"Descontar",tbLancamentos[Data],"&gt;="&amp;G$9,tbLancamentos[Data],"&lt;"&amp;H$9),"")</f>
        <v>0</v>
      </c>
      <c r="H12" s="113">
        <f ca="1">IFERROR(COUNTIFS(tbLancamentos[Situação],$B12,tbLancamentos[Tratativa],"Descontar",tbLancamentos[Data],"&gt;="&amp;H$9,tbLancamentos[Data],"&lt;"&amp;I$9),"")</f>
        <v>0</v>
      </c>
      <c r="I12" s="113">
        <f ca="1">IFERROR(COUNTIFS(tbLancamentos[Situação],$B12,tbLancamentos[Tratativa],"Descontar",tbLancamentos[Data],"&gt;="&amp;I$9,tbLancamentos[Data],"&lt;"&amp;J$9),"")</f>
        <v>0</v>
      </c>
      <c r="J12" s="113">
        <f ca="1">IFERROR(COUNTIFS(tbLancamentos[Situação],$B12,tbLancamentos[Tratativa],"Descontar",tbLancamentos[Data],"&gt;="&amp;J$9,tbLancamentos[Data],"&lt;"&amp;K$9),"")</f>
        <v>0</v>
      </c>
      <c r="K12" s="113">
        <f ca="1">IFERROR(COUNTIFS(tbLancamentos[Situação],$B12,tbLancamentos[Tratativa],"Descontar",tbLancamentos[Data],"&gt;="&amp;K$9,tbLancamentos[Data],"&lt;"&amp;L$9),"")</f>
        <v>0</v>
      </c>
      <c r="L12" s="113">
        <f ca="1">IFERROR(COUNTIFS(tbLancamentos[Situação],$B12,tbLancamentos[Tratativa],"Descontar",tbLancamentos[Data],"&gt;="&amp;L$9,tbLancamentos[Data],"&lt;"&amp;M$9),"")</f>
        <v>0</v>
      </c>
      <c r="M12" s="113">
        <f ca="1">IFERROR(COUNTIFS(tbLancamentos[Situação],$B12,tbLancamentos[Tratativa],"Descontar",tbLancamentos[Data],"&gt;="&amp;M$9,tbLancamentos[Data],"&lt;"&amp;N$9),"")</f>
        <v>0</v>
      </c>
      <c r="N12" s="113">
        <f ca="1">IFERROR(COUNTIFS(tbLancamentos[Situação],$B12,tbLancamentos[Tratativa],"Descontar",tbLancamentos[Data],"&gt;="&amp;N$9,tbLancamentos[Data],"&lt;"&amp;O$9),"")</f>
        <v>0</v>
      </c>
      <c r="O12" s="114">
        <f t="shared" ref="O12:O14" ca="1" si="0">SUM(C12:N12)</f>
        <v>0</v>
      </c>
    </row>
    <row r="13" spans="1:15" ht="20.100000000000001" customHeight="1" x14ac:dyDescent="0.25">
      <c r="B13" s="57" t="str">
        <f>Aux!A5</f>
        <v>Atraso + Antecipação</v>
      </c>
      <c r="C13" s="113">
        <f ca="1">IFERROR(COUNTIFS(tbLancamentos[Situação],$B13,tbLancamentos[Tratativa],"Descontar",tbLancamentos[Data],"&gt;="&amp;C$9,tbLancamentos[Data],"&lt;"&amp;D$9),"")</f>
        <v>1</v>
      </c>
      <c r="D13" s="113">
        <f ca="1">IFERROR(COUNTIFS(tbLancamentos[Situação],$B13,tbLancamentos[Tratativa],"Descontar",tbLancamentos[Data],"&gt;="&amp;D$9,tbLancamentos[Data],"&lt;"&amp;E$9),"")</f>
        <v>0</v>
      </c>
      <c r="E13" s="113">
        <f ca="1">IFERROR(COUNTIFS(tbLancamentos[Situação],$B13,tbLancamentos[Tratativa],"Descontar",tbLancamentos[Data],"&gt;="&amp;E$9,tbLancamentos[Data],"&lt;"&amp;F$9),"")</f>
        <v>0</v>
      </c>
      <c r="F13" s="113">
        <f ca="1">IFERROR(COUNTIFS(tbLancamentos[Situação],$B13,tbLancamentos[Tratativa],"Descontar",tbLancamentos[Data],"&gt;="&amp;F$9,tbLancamentos[Data],"&lt;"&amp;G$9),"")</f>
        <v>0</v>
      </c>
      <c r="G13" s="113">
        <f ca="1">IFERROR(COUNTIFS(tbLancamentos[Situação],$B13,tbLancamentos[Tratativa],"Descontar",tbLancamentos[Data],"&gt;="&amp;G$9,tbLancamentos[Data],"&lt;"&amp;H$9),"")</f>
        <v>0</v>
      </c>
      <c r="H13" s="113">
        <f ca="1">IFERROR(COUNTIFS(tbLancamentos[Situação],$B13,tbLancamentos[Tratativa],"Descontar",tbLancamentos[Data],"&gt;="&amp;H$9,tbLancamentos[Data],"&lt;"&amp;I$9),"")</f>
        <v>0</v>
      </c>
      <c r="I13" s="113">
        <f ca="1">IFERROR(COUNTIFS(tbLancamentos[Situação],$B13,tbLancamentos[Tratativa],"Descontar",tbLancamentos[Data],"&gt;="&amp;I$9,tbLancamentos[Data],"&lt;"&amp;J$9),"")</f>
        <v>0</v>
      </c>
      <c r="J13" s="113">
        <f ca="1">IFERROR(COUNTIFS(tbLancamentos[Situação],$B13,tbLancamentos[Tratativa],"Descontar",tbLancamentos[Data],"&gt;="&amp;J$9,tbLancamentos[Data],"&lt;"&amp;K$9),"")</f>
        <v>0</v>
      </c>
      <c r="K13" s="113">
        <f ca="1">IFERROR(COUNTIFS(tbLancamentos[Situação],$B13,tbLancamentos[Tratativa],"Descontar",tbLancamentos[Data],"&gt;="&amp;K$9,tbLancamentos[Data],"&lt;"&amp;L$9),"")</f>
        <v>0</v>
      </c>
      <c r="L13" s="113">
        <f ca="1">IFERROR(COUNTIFS(tbLancamentos[Situação],$B13,tbLancamentos[Tratativa],"Descontar",tbLancamentos[Data],"&gt;="&amp;L$9,tbLancamentos[Data],"&lt;"&amp;M$9),"")</f>
        <v>0</v>
      </c>
      <c r="M13" s="113">
        <f ca="1">IFERROR(COUNTIFS(tbLancamentos[Situação],$B13,tbLancamentos[Tratativa],"Descontar",tbLancamentos[Data],"&gt;="&amp;M$9,tbLancamentos[Data],"&lt;"&amp;N$9),"")</f>
        <v>0</v>
      </c>
      <c r="N13" s="113">
        <f ca="1">IFERROR(COUNTIFS(tbLancamentos[Situação],$B13,tbLancamentos[Tratativa],"Descontar",tbLancamentos[Data],"&gt;="&amp;N$9,tbLancamentos[Data],"&lt;"&amp;O$9),"")</f>
        <v>0</v>
      </c>
      <c r="O13" s="114">
        <f t="shared" ca="1" si="0"/>
        <v>1</v>
      </c>
    </row>
    <row r="14" spans="1:15" ht="20.100000000000001" customHeight="1" x14ac:dyDescent="0.25">
      <c r="B14" s="57" t="str">
        <f>Aux!A6</f>
        <v>Falta</v>
      </c>
      <c r="C14" s="113">
        <f ca="1">IFERROR(COUNTIFS(tbLancamentos[Situação],$B14,tbLancamentos[Tratativa],"Descontar",tbLancamentos[Data],"&gt;="&amp;C$9,tbLancamentos[Data],"&lt;"&amp;D$9),"")</f>
        <v>0</v>
      </c>
      <c r="D14" s="113">
        <f ca="1">IFERROR(COUNTIFS(tbLancamentos[Situação],$B14,tbLancamentos[Tratativa],"Descontar",tbLancamentos[Data],"&gt;="&amp;D$9,tbLancamentos[Data],"&lt;"&amp;E$9),"")</f>
        <v>0</v>
      </c>
      <c r="E14" s="113">
        <f ca="1">IFERROR(COUNTIFS(tbLancamentos[Situação],$B14,tbLancamentos[Tratativa],"Descontar",tbLancamentos[Data],"&gt;="&amp;E$9,tbLancamentos[Data],"&lt;"&amp;F$9),"")</f>
        <v>0</v>
      </c>
      <c r="F14" s="113">
        <f ca="1">IFERROR(COUNTIFS(tbLancamentos[Situação],$B14,tbLancamentos[Tratativa],"Descontar",tbLancamentos[Data],"&gt;="&amp;F$9,tbLancamentos[Data],"&lt;"&amp;G$9),"")</f>
        <v>0</v>
      </c>
      <c r="G14" s="113">
        <f ca="1">IFERROR(COUNTIFS(tbLancamentos[Situação],$B14,tbLancamentos[Tratativa],"Descontar",tbLancamentos[Data],"&gt;="&amp;G$9,tbLancamentos[Data],"&lt;"&amp;H$9),"")</f>
        <v>0</v>
      </c>
      <c r="H14" s="113">
        <f ca="1">IFERROR(COUNTIFS(tbLancamentos[Situação],$B14,tbLancamentos[Tratativa],"Descontar",tbLancamentos[Data],"&gt;="&amp;H$9,tbLancamentos[Data],"&lt;"&amp;I$9),"")</f>
        <v>0</v>
      </c>
      <c r="I14" s="113">
        <f ca="1">IFERROR(COUNTIFS(tbLancamentos[Situação],$B14,tbLancamentos[Tratativa],"Descontar",tbLancamentos[Data],"&gt;="&amp;I$9,tbLancamentos[Data],"&lt;"&amp;J$9),"")</f>
        <v>0</v>
      </c>
      <c r="J14" s="113">
        <f ca="1">IFERROR(COUNTIFS(tbLancamentos[Situação],$B14,tbLancamentos[Tratativa],"Descontar",tbLancamentos[Data],"&gt;="&amp;J$9,tbLancamentos[Data],"&lt;"&amp;K$9),"")</f>
        <v>0</v>
      </c>
      <c r="K14" s="113">
        <f ca="1">IFERROR(COUNTIFS(tbLancamentos[Situação],$B14,tbLancamentos[Tratativa],"Descontar",tbLancamentos[Data],"&gt;="&amp;K$9,tbLancamentos[Data],"&lt;"&amp;L$9),"")</f>
        <v>0</v>
      </c>
      <c r="L14" s="113">
        <f ca="1">IFERROR(COUNTIFS(tbLancamentos[Situação],$B14,tbLancamentos[Tratativa],"Descontar",tbLancamentos[Data],"&gt;="&amp;L$9,tbLancamentos[Data],"&lt;"&amp;M$9),"")</f>
        <v>0</v>
      </c>
      <c r="M14" s="113">
        <f ca="1">IFERROR(COUNTIFS(tbLancamentos[Situação],$B14,tbLancamentos[Tratativa],"Descontar",tbLancamentos[Data],"&gt;="&amp;M$9,tbLancamentos[Data],"&lt;"&amp;N$9),"")</f>
        <v>0</v>
      </c>
      <c r="N14" s="113">
        <f ca="1">IFERROR(COUNTIFS(tbLancamentos[Situação],$B14,tbLancamentos[Tratativa],"Descontar",tbLancamentos[Data],"&gt;="&amp;N$9,tbLancamentos[Data],"&lt;"&amp;O$9),"")</f>
        <v>0</v>
      </c>
      <c r="O14" s="114">
        <f t="shared" ca="1" si="0"/>
        <v>0</v>
      </c>
    </row>
    <row r="15" spans="1:15" ht="20.100000000000001" customHeight="1" x14ac:dyDescent="0.25">
      <c r="B15" s="115" t="s">
        <v>104</v>
      </c>
      <c r="C15" s="114">
        <f ca="1">SUM(C11:C14)</f>
        <v>3</v>
      </c>
      <c r="D15" s="114">
        <f t="shared" ref="D15:N15" ca="1" si="1">SUM(D11:D14)</f>
        <v>0</v>
      </c>
      <c r="E15" s="114">
        <f t="shared" ca="1" si="1"/>
        <v>0</v>
      </c>
      <c r="F15" s="114">
        <f t="shared" ca="1" si="1"/>
        <v>0</v>
      </c>
      <c r="G15" s="114">
        <f t="shared" ca="1" si="1"/>
        <v>0</v>
      </c>
      <c r="H15" s="114">
        <f t="shared" ca="1" si="1"/>
        <v>0</v>
      </c>
      <c r="I15" s="114">
        <f t="shared" ca="1" si="1"/>
        <v>0</v>
      </c>
      <c r="J15" s="114">
        <f t="shared" ca="1" si="1"/>
        <v>0</v>
      </c>
      <c r="K15" s="114">
        <f t="shared" ca="1" si="1"/>
        <v>0</v>
      </c>
      <c r="L15" s="114">
        <f t="shared" ca="1" si="1"/>
        <v>0</v>
      </c>
      <c r="M15" s="114">
        <f t="shared" ca="1" si="1"/>
        <v>0</v>
      </c>
      <c r="N15" s="114">
        <f t="shared" ca="1" si="1"/>
        <v>0</v>
      </c>
    </row>
    <row r="17" spans="1:15" ht="18.75" x14ac:dyDescent="0.3">
      <c r="B17" s="110" t="s">
        <v>107</v>
      </c>
    </row>
    <row r="18" spans="1:15" ht="20.100000000000001" customHeight="1" x14ac:dyDescent="0.25">
      <c r="B18" s="112" t="s">
        <v>96</v>
      </c>
      <c r="C18" s="53" t="s">
        <v>84</v>
      </c>
      <c r="D18" s="53" t="s">
        <v>85</v>
      </c>
      <c r="E18" s="53" t="s">
        <v>86</v>
      </c>
      <c r="F18" s="53" t="s">
        <v>87</v>
      </c>
      <c r="G18" s="53" t="s">
        <v>88</v>
      </c>
      <c r="H18" s="53" t="s">
        <v>89</v>
      </c>
      <c r="I18" s="53" t="s">
        <v>90</v>
      </c>
      <c r="J18" s="53" t="s">
        <v>91</v>
      </c>
      <c r="K18" s="53" t="s">
        <v>92</v>
      </c>
      <c r="L18" s="53" t="s">
        <v>93</v>
      </c>
      <c r="M18" s="53" t="s">
        <v>94</v>
      </c>
      <c r="N18" s="53" t="s">
        <v>95</v>
      </c>
      <c r="O18" s="53" t="s">
        <v>104</v>
      </c>
    </row>
    <row r="19" spans="1:15" ht="20.100000000000001" customHeight="1" x14ac:dyDescent="0.25">
      <c r="B19" s="57" t="str">
        <f t="shared" ref="B19:B22" si="2">B11</f>
        <v>Antecipação</v>
      </c>
      <c r="C19" s="116">
        <f ca="1">IFERROR(SUMIFS(tbLancamentos[Hr Devida],tbLancamentos[Situação],$B19,tbLancamentos[Tratativa],"Descontar",tbLancamentos[Data],"&gt;="&amp;C$9,tbLancamentos[Data],"&lt;"&amp;D$9),"")</f>
        <v>0.12309361291985299</v>
      </c>
      <c r="D19" s="116">
        <f ca="1">IFERROR(SUMIFS(tbLancamentos[Hr Devida],tbLancamentos[Situação],$B19,tbLancamentos[Tratativa],"Descontar",tbLancamentos[Data],"&gt;="&amp;D$9,tbLancamentos[Data],"&lt;"&amp;E$9),"")</f>
        <v>0</v>
      </c>
      <c r="E19" s="116">
        <f ca="1">IFERROR(SUMIFS(tbLancamentos[Hr Devida],tbLancamentos[Situação],$B19,tbLancamentos[Tratativa],"Descontar",tbLancamentos[Data],"&gt;="&amp;E$9,tbLancamentos[Data],"&lt;"&amp;F$9),"")</f>
        <v>0</v>
      </c>
      <c r="F19" s="116">
        <f ca="1">IFERROR(SUMIFS(tbLancamentos[Hr Devida],tbLancamentos[Situação],$B19,tbLancamentos[Tratativa],"Descontar",tbLancamentos[Data],"&gt;="&amp;F$9,tbLancamentos[Data],"&lt;"&amp;G$9),"")</f>
        <v>0</v>
      </c>
      <c r="G19" s="116">
        <f ca="1">IFERROR(SUMIFS(tbLancamentos[Hr Devida],tbLancamentos[Situação],$B19,tbLancamentos[Tratativa],"Descontar",tbLancamentos[Data],"&gt;="&amp;G$9,tbLancamentos[Data],"&lt;"&amp;H$9),"")</f>
        <v>0</v>
      </c>
      <c r="H19" s="116">
        <f ca="1">IFERROR(SUMIFS(tbLancamentos[Hr Devida],tbLancamentos[Situação],$B19,tbLancamentos[Tratativa],"Descontar",tbLancamentos[Data],"&gt;="&amp;H$9,tbLancamentos[Data],"&lt;"&amp;I$9),"")</f>
        <v>0</v>
      </c>
      <c r="I19" s="116">
        <f ca="1">IFERROR(SUMIFS(tbLancamentos[Hr Devida],tbLancamentos[Situação],$B19,tbLancamentos[Tratativa],"Descontar",tbLancamentos[Data],"&gt;="&amp;I$9,tbLancamentos[Data],"&lt;"&amp;J$9),"")</f>
        <v>0</v>
      </c>
      <c r="J19" s="116">
        <f ca="1">IFERROR(SUMIFS(tbLancamentos[Hr Devida],tbLancamentos[Situação],$B19,tbLancamentos[Tratativa],"Descontar",tbLancamentos[Data],"&gt;="&amp;J$9,tbLancamentos[Data],"&lt;"&amp;K$9),"")</f>
        <v>0</v>
      </c>
      <c r="K19" s="116">
        <f ca="1">IFERROR(SUMIFS(tbLancamentos[Hr Devida],tbLancamentos[Situação],$B19,tbLancamentos[Tratativa],"Descontar",tbLancamentos[Data],"&gt;="&amp;K$9,tbLancamentos[Data],"&lt;"&amp;L$9),"")</f>
        <v>0</v>
      </c>
      <c r="L19" s="116">
        <f ca="1">IFERROR(SUMIFS(tbLancamentos[Hr Devida],tbLancamentos[Situação],$B19,tbLancamentos[Tratativa],"Descontar",tbLancamentos[Data],"&gt;="&amp;L$9,tbLancamentos[Data],"&lt;"&amp;M$9),"")</f>
        <v>0</v>
      </c>
      <c r="M19" s="116">
        <f ca="1">IFERROR(SUMIFS(tbLancamentos[Hr Devida],tbLancamentos[Situação],$B19,tbLancamentos[Tratativa],"Descontar",tbLancamentos[Data],"&gt;="&amp;M$9,tbLancamentos[Data],"&lt;"&amp;N$9),"")</f>
        <v>0</v>
      </c>
      <c r="N19" s="116">
        <f ca="1">IFERROR(SUMIFS(tbLancamentos[Hr Devida],tbLancamentos[Situação],$B19,tbLancamentos[Tratativa],"Descontar",tbLancamentos[Data],"&gt;="&amp;N$9,tbLancamentos[Data],"&lt;"&amp;O$9),"")</f>
        <v>0</v>
      </c>
      <c r="O19" s="117">
        <f ca="1">SUM(C19:N19)</f>
        <v>0.12309361291985299</v>
      </c>
    </row>
    <row r="20" spans="1:15" ht="20.100000000000001" customHeight="1" x14ac:dyDescent="0.25">
      <c r="B20" s="57" t="str">
        <f t="shared" si="2"/>
        <v>Atraso</v>
      </c>
      <c r="C20" s="116">
        <f ca="1">IFERROR(SUMIFS(tbLancamentos[Hr Devida],tbLancamentos[Situação],$B20,tbLancamentos[Tratativa],"Descontar",tbLancamentos[Data],"&gt;="&amp;C$9,tbLancamentos[Data],"&lt;"&amp;D$9),"")</f>
        <v>0</v>
      </c>
      <c r="D20" s="116">
        <f ca="1">IFERROR(SUMIFS(tbLancamentos[Hr Devida],tbLancamentos[Situação],$B20,tbLancamentos[Tratativa],"Descontar",tbLancamentos[Data],"&gt;="&amp;D$9,tbLancamentos[Data],"&lt;"&amp;E$9),"")</f>
        <v>0</v>
      </c>
      <c r="E20" s="116">
        <f ca="1">IFERROR(SUMIFS(tbLancamentos[Hr Devida],tbLancamentos[Situação],$B20,tbLancamentos[Tratativa],"Descontar",tbLancamentos[Data],"&gt;="&amp;E$9,tbLancamentos[Data],"&lt;"&amp;F$9),"")</f>
        <v>0</v>
      </c>
      <c r="F20" s="116">
        <f ca="1">IFERROR(SUMIFS(tbLancamentos[Hr Devida],tbLancamentos[Situação],$B20,tbLancamentos[Tratativa],"Descontar",tbLancamentos[Data],"&gt;="&amp;F$9,tbLancamentos[Data],"&lt;"&amp;G$9),"")</f>
        <v>0</v>
      </c>
      <c r="G20" s="116">
        <f ca="1">IFERROR(SUMIFS(tbLancamentos[Hr Devida],tbLancamentos[Situação],$B20,tbLancamentos[Tratativa],"Descontar",tbLancamentos[Data],"&gt;="&amp;G$9,tbLancamentos[Data],"&lt;"&amp;H$9),"")</f>
        <v>0</v>
      </c>
      <c r="H20" s="116">
        <f ca="1">IFERROR(SUMIFS(tbLancamentos[Hr Devida],tbLancamentos[Situação],$B20,tbLancamentos[Tratativa],"Descontar",tbLancamentos[Data],"&gt;="&amp;H$9,tbLancamentos[Data],"&lt;"&amp;I$9),"")</f>
        <v>0</v>
      </c>
      <c r="I20" s="116">
        <f ca="1">IFERROR(SUMIFS(tbLancamentos[Hr Devida],tbLancamentos[Situação],$B20,tbLancamentos[Tratativa],"Descontar",tbLancamentos[Data],"&gt;="&amp;I$9,tbLancamentos[Data],"&lt;"&amp;J$9),"")</f>
        <v>0</v>
      </c>
      <c r="J20" s="116">
        <f ca="1">IFERROR(SUMIFS(tbLancamentos[Hr Devida],tbLancamentos[Situação],$B20,tbLancamentos[Tratativa],"Descontar",tbLancamentos[Data],"&gt;="&amp;J$9,tbLancamentos[Data],"&lt;"&amp;K$9),"")</f>
        <v>0</v>
      </c>
      <c r="K20" s="116">
        <f ca="1">IFERROR(SUMIFS(tbLancamentos[Hr Devida],tbLancamentos[Situação],$B20,tbLancamentos[Tratativa],"Descontar",tbLancamentos[Data],"&gt;="&amp;K$9,tbLancamentos[Data],"&lt;"&amp;L$9),"")</f>
        <v>0</v>
      </c>
      <c r="L20" s="116">
        <f ca="1">IFERROR(SUMIFS(tbLancamentos[Hr Devida],tbLancamentos[Situação],$B20,tbLancamentos[Tratativa],"Descontar",tbLancamentos[Data],"&gt;="&amp;L$9,tbLancamentos[Data],"&lt;"&amp;M$9),"")</f>
        <v>0</v>
      </c>
      <c r="M20" s="116">
        <f ca="1">IFERROR(SUMIFS(tbLancamentos[Hr Devida],tbLancamentos[Situação],$B20,tbLancamentos[Tratativa],"Descontar",tbLancamentos[Data],"&gt;="&amp;M$9,tbLancamentos[Data],"&lt;"&amp;N$9),"")</f>
        <v>0</v>
      </c>
      <c r="N20" s="116">
        <f ca="1">IFERROR(SUMIFS(tbLancamentos[Hr Devida],tbLancamentos[Situação],$B20,tbLancamentos[Tratativa],"Descontar",tbLancamentos[Data],"&gt;="&amp;N$9,tbLancamentos[Data],"&lt;"&amp;O$9),"")</f>
        <v>0</v>
      </c>
      <c r="O20" s="117">
        <f t="shared" ref="O20:O22" ca="1" si="3">SUM(C20:N20)</f>
        <v>0</v>
      </c>
    </row>
    <row r="21" spans="1:15" ht="20.100000000000001" customHeight="1" x14ac:dyDescent="0.25">
      <c r="B21" s="57" t="str">
        <f t="shared" si="2"/>
        <v>Atraso + Antecipação</v>
      </c>
      <c r="C21" s="116">
        <f ca="1">IFERROR(SUMIFS(tbLancamentos[Hr Devida],tbLancamentos[Situação],$B21,tbLancamentos[Tratativa],"Descontar",tbLancamentos[Data],"&gt;="&amp;C$9,tbLancamentos[Data],"&lt;"&amp;D$9),"")</f>
        <v>0.11111701368045035</v>
      </c>
      <c r="D21" s="116">
        <f ca="1">IFERROR(SUMIFS(tbLancamentos[Hr Devida],tbLancamentos[Situação],$B21,tbLancamentos[Tratativa],"Descontar",tbLancamentos[Data],"&gt;="&amp;D$9,tbLancamentos[Data],"&lt;"&amp;E$9),"")</f>
        <v>0</v>
      </c>
      <c r="E21" s="116">
        <f ca="1">IFERROR(SUMIFS(tbLancamentos[Hr Devida],tbLancamentos[Situação],$B21,tbLancamentos[Tratativa],"Descontar",tbLancamentos[Data],"&gt;="&amp;E$9,tbLancamentos[Data],"&lt;"&amp;F$9),"")</f>
        <v>0</v>
      </c>
      <c r="F21" s="116">
        <f ca="1">IFERROR(SUMIFS(tbLancamentos[Hr Devida],tbLancamentos[Situação],$B21,tbLancamentos[Tratativa],"Descontar",tbLancamentos[Data],"&gt;="&amp;F$9,tbLancamentos[Data],"&lt;"&amp;G$9),"")</f>
        <v>0</v>
      </c>
      <c r="G21" s="116">
        <f ca="1">IFERROR(SUMIFS(tbLancamentos[Hr Devida],tbLancamentos[Situação],$B21,tbLancamentos[Tratativa],"Descontar",tbLancamentos[Data],"&gt;="&amp;G$9,tbLancamentos[Data],"&lt;"&amp;H$9),"")</f>
        <v>0</v>
      </c>
      <c r="H21" s="116">
        <f ca="1">IFERROR(SUMIFS(tbLancamentos[Hr Devida],tbLancamentos[Situação],$B21,tbLancamentos[Tratativa],"Descontar",tbLancamentos[Data],"&gt;="&amp;H$9,tbLancamentos[Data],"&lt;"&amp;I$9),"")</f>
        <v>0</v>
      </c>
      <c r="I21" s="116">
        <f ca="1">IFERROR(SUMIFS(tbLancamentos[Hr Devida],tbLancamentos[Situação],$B21,tbLancamentos[Tratativa],"Descontar",tbLancamentos[Data],"&gt;="&amp;I$9,tbLancamentos[Data],"&lt;"&amp;J$9),"")</f>
        <v>0</v>
      </c>
      <c r="J21" s="116">
        <f ca="1">IFERROR(SUMIFS(tbLancamentos[Hr Devida],tbLancamentos[Situação],$B21,tbLancamentos[Tratativa],"Descontar",tbLancamentos[Data],"&gt;="&amp;J$9,tbLancamentos[Data],"&lt;"&amp;K$9),"")</f>
        <v>0</v>
      </c>
      <c r="K21" s="116">
        <f ca="1">IFERROR(SUMIFS(tbLancamentos[Hr Devida],tbLancamentos[Situação],$B21,tbLancamentos[Tratativa],"Descontar",tbLancamentos[Data],"&gt;="&amp;K$9,tbLancamentos[Data],"&lt;"&amp;L$9),"")</f>
        <v>0</v>
      </c>
      <c r="L21" s="116">
        <f ca="1">IFERROR(SUMIFS(tbLancamentos[Hr Devida],tbLancamentos[Situação],$B21,tbLancamentos[Tratativa],"Descontar",tbLancamentos[Data],"&gt;="&amp;L$9,tbLancamentos[Data],"&lt;"&amp;M$9),"")</f>
        <v>0</v>
      </c>
      <c r="M21" s="116">
        <f ca="1">IFERROR(SUMIFS(tbLancamentos[Hr Devida],tbLancamentos[Situação],$B21,tbLancamentos[Tratativa],"Descontar",tbLancamentos[Data],"&gt;="&amp;M$9,tbLancamentos[Data],"&lt;"&amp;N$9),"")</f>
        <v>0</v>
      </c>
      <c r="N21" s="116">
        <f ca="1">IFERROR(SUMIFS(tbLancamentos[Hr Devida],tbLancamentos[Situação],$B21,tbLancamentos[Tratativa],"Descontar",tbLancamentos[Data],"&gt;="&amp;N$9,tbLancamentos[Data],"&lt;"&amp;O$9),"")</f>
        <v>0</v>
      </c>
      <c r="O21" s="117">
        <f t="shared" ca="1" si="3"/>
        <v>0.11111701368045035</v>
      </c>
    </row>
    <row r="22" spans="1:15" ht="20.100000000000001" customHeight="1" x14ac:dyDescent="0.25">
      <c r="B22" s="57" t="str">
        <f t="shared" si="2"/>
        <v>Falta</v>
      </c>
      <c r="C22" s="116">
        <f ca="1">IFERROR(SUMIFS(tbLancamentos[Hr Devida],tbLancamentos[Situação],$B22,tbLancamentos[Tratativa],"Descontar",tbLancamentos[Data],"&gt;="&amp;C$9,tbLancamentos[Data],"&lt;"&amp;D$9),"")</f>
        <v>0</v>
      </c>
      <c r="D22" s="116">
        <f ca="1">IFERROR(SUMIFS(tbLancamentos[Hr Devida],tbLancamentos[Situação],$B22,tbLancamentos[Tratativa],"Descontar",tbLancamentos[Data],"&gt;="&amp;D$9,tbLancamentos[Data],"&lt;"&amp;E$9),"")</f>
        <v>0</v>
      </c>
      <c r="E22" s="116">
        <f ca="1">IFERROR(SUMIFS(tbLancamentos[Hr Devida],tbLancamentos[Situação],$B22,tbLancamentos[Tratativa],"Descontar",tbLancamentos[Data],"&gt;="&amp;E$9,tbLancamentos[Data],"&lt;"&amp;F$9),"")</f>
        <v>0</v>
      </c>
      <c r="F22" s="116">
        <f ca="1">IFERROR(SUMIFS(tbLancamentos[Hr Devida],tbLancamentos[Situação],$B22,tbLancamentos[Tratativa],"Descontar",tbLancamentos[Data],"&gt;="&amp;F$9,tbLancamentos[Data],"&lt;"&amp;G$9),"")</f>
        <v>0</v>
      </c>
      <c r="G22" s="116">
        <f ca="1">IFERROR(SUMIFS(tbLancamentos[Hr Devida],tbLancamentos[Situação],$B22,tbLancamentos[Tratativa],"Descontar",tbLancamentos[Data],"&gt;="&amp;G$9,tbLancamentos[Data],"&lt;"&amp;H$9),"")</f>
        <v>0</v>
      </c>
      <c r="H22" s="116">
        <f ca="1">IFERROR(SUMIFS(tbLancamentos[Hr Devida],tbLancamentos[Situação],$B22,tbLancamentos[Tratativa],"Descontar",tbLancamentos[Data],"&gt;="&amp;H$9,tbLancamentos[Data],"&lt;"&amp;I$9),"")</f>
        <v>0</v>
      </c>
      <c r="I22" s="116">
        <f ca="1">IFERROR(SUMIFS(tbLancamentos[Hr Devida],tbLancamentos[Situação],$B22,tbLancamentos[Tratativa],"Descontar",tbLancamentos[Data],"&gt;="&amp;I$9,tbLancamentos[Data],"&lt;"&amp;J$9),"")</f>
        <v>0</v>
      </c>
      <c r="J22" s="116">
        <f ca="1">IFERROR(SUMIFS(tbLancamentos[Hr Devida],tbLancamentos[Situação],$B22,tbLancamentos[Tratativa],"Descontar",tbLancamentos[Data],"&gt;="&amp;J$9,tbLancamentos[Data],"&lt;"&amp;K$9),"")</f>
        <v>0</v>
      </c>
      <c r="K22" s="116">
        <f ca="1">IFERROR(SUMIFS(tbLancamentos[Hr Devida],tbLancamentos[Situação],$B22,tbLancamentos[Tratativa],"Descontar",tbLancamentos[Data],"&gt;="&amp;K$9,tbLancamentos[Data],"&lt;"&amp;L$9),"")</f>
        <v>0</v>
      </c>
      <c r="L22" s="116">
        <f ca="1">IFERROR(SUMIFS(tbLancamentos[Hr Devida],tbLancamentos[Situação],$B22,tbLancamentos[Tratativa],"Descontar",tbLancamentos[Data],"&gt;="&amp;L$9,tbLancamentos[Data],"&lt;"&amp;M$9),"")</f>
        <v>0</v>
      </c>
      <c r="M22" s="116">
        <f ca="1">IFERROR(SUMIFS(tbLancamentos[Hr Devida],tbLancamentos[Situação],$B22,tbLancamentos[Tratativa],"Descontar",tbLancamentos[Data],"&gt;="&amp;M$9,tbLancamentos[Data],"&lt;"&amp;N$9),"")</f>
        <v>0</v>
      </c>
      <c r="N22" s="116">
        <f ca="1">IFERROR(SUMIFS(tbLancamentos[Hr Devida],tbLancamentos[Situação],$B22,tbLancamentos[Tratativa],"Descontar",tbLancamentos[Data],"&gt;="&amp;N$9,tbLancamentos[Data],"&lt;"&amp;O$9),"")</f>
        <v>0</v>
      </c>
      <c r="O22" s="117">
        <f t="shared" ca="1" si="3"/>
        <v>0</v>
      </c>
    </row>
    <row r="23" spans="1:15" ht="20.100000000000001" customHeight="1" x14ac:dyDescent="0.25">
      <c r="B23" s="115" t="s">
        <v>104</v>
      </c>
      <c r="C23" s="117">
        <f ca="1">SUM(C19:C22)</f>
        <v>0.23421062660030334</v>
      </c>
      <c r="D23" s="117">
        <f t="shared" ref="D23" ca="1" si="4">SUM(D19:D22)</f>
        <v>0</v>
      </c>
      <c r="E23" s="117">
        <f t="shared" ref="E23" ca="1" si="5">SUM(E19:E22)</f>
        <v>0</v>
      </c>
      <c r="F23" s="117">
        <f t="shared" ref="F23" ca="1" si="6">SUM(F19:F22)</f>
        <v>0</v>
      </c>
      <c r="G23" s="117">
        <f t="shared" ref="G23" ca="1" si="7">SUM(G19:G22)</f>
        <v>0</v>
      </c>
      <c r="H23" s="117">
        <f t="shared" ref="H23" ca="1" si="8">SUM(H19:H22)</f>
        <v>0</v>
      </c>
      <c r="I23" s="117">
        <f t="shared" ref="I23" ca="1" si="9">SUM(I19:I22)</f>
        <v>0</v>
      </c>
      <c r="J23" s="117">
        <f t="shared" ref="J23" ca="1" si="10">SUM(J19:J22)</f>
        <v>0</v>
      </c>
      <c r="K23" s="117">
        <f t="shared" ref="K23" ca="1" si="11">SUM(K19:K22)</f>
        <v>0</v>
      </c>
      <c r="L23" s="117">
        <f t="shared" ref="L23" ca="1" si="12">SUM(L19:L22)</f>
        <v>0</v>
      </c>
      <c r="M23" s="117">
        <f t="shared" ref="M23" ca="1" si="13">SUM(M19:M22)</f>
        <v>0</v>
      </c>
      <c r="N23" s="117">
        <f t="shared" ref="N23" ca="1" si="14">SUM(N19:N22)</f>
        <v>0</v>
      </c>
    </row>
    <row r="25" spans="1:15" ht="18.75" x14ac:dyDescent="0.3">
      <c r="B25" s="110" t="s">
        <v>111</v>
      </c>
    </row>
    <row r="26" spans="1:15" ht="20.100000000000001" customHeight="1" x14ac:dyDescent="0.25">
      <c r="B26" s="112" t="s">
        <v>32</v>
      </c>
      <c r="C26" s="53" t="s">
        <v>84</v>
      </c>
      <c r="D26" s="53" t="s">
        <v>85</v>
      </c>
      <c r="E26" s="53" t="s">
        <v>86</v>
      </c>
      <c r="F26" s="53" t="s">
        <v>87</v>
      </c>
      <c r="G26" s="53" t="s">
        <v>88</v>
      </c>
      <c r="H26" s="53" t="s">
        <v>89</v>
      </c>
      <c r="I26" s="53" t="s">
        <v>90</v>
      </c>
      <c r="J26" s="53" t="s">
        <v>91</v>
      </c>
      <c r="K26" s="53" t="s">
        <v>92</v>
      </c>
      <c r="L26" s="53" t="s">
        <v>93</v>
      </c>
      <c r="M26" s="53" t="s">
        <v>94</v>
      </c>
      <c r="N26" s="53" t="s">
        <v>95</v>
      </c>
      <c r="O26" s="53" t="s">
        <v>104</v>
      </c>
    </row>
    <row r="27" spans="1:15" ht="20.100000000000001" customHeight="1" x14ac:dyDescent="0.25">
      <c r="A27" s="118">
        <v>1</v>
      </c>
      <c r="B27" s="57" t="str">
        <f ca="1">IFERROR(INDEX(CadEmp!$C$7:$G$16,MATCH(LARGE(CadEmp!$F$7:$F$16,Res!A27),CadEmp!$F$7:$F$16,0),1),"")</f>
        <v>ARTEBRILHO</v>
      </c>
      <c r="C27" s="113">
        <f ca="1">IF($B27="","",IFERROR(COUNTIFS(tbLancamentos[Empresa],$B27,tbLancamentos[Tratativa],"Descontar",tbLancamentos[Data],"&gt;="&amp;C$9,tbLancamentos[Data],"&lt;"&amp;D$9),""))</f>
        <v>2</v>
      </c>
      <c r="D27" s="113">
        <f ca="1">IF($B27="","",IFERROR(COUNTIFS(tbLancamentos[Empresa],$B27,tbLancamentos[Tratativa],"Descontar",tbLancamentos[Data],"&gt;="&amp;D$9,tbLancamentos[Data],"&lt;"&amp;E$9),""))</f>
        <v>0</v>
      </c>
      <c r="E27" s="113">
        <f ca="1">IF($B27="","",IFERROR(COUNTIFS(tbLancamentos[Empresa],$B27,tbLancamentos[Tratativa],"Descontar",tbLancamentos[Data],"&gt;="&amp;E$9,tbLancamentos[Data],"&lt;"&amp;F$9),""))</f>
        <v>0</v>
      </c>
      <c r="F27" s="113">
        <f ca="1">IF($B27="","",IFERROR(COUNTIFS(tbLancamentos[Empresa],$B27,tbLancamentos[Tratativa],"Descontar",tbLancamentos[Data],"&gt;="&amp;F$9,tbLancamentos[Data],"&lt;"&amp;G$9),""))</f>
        <v>0</v>
      </c>
      <c r="G27" s="113">
        <f ca="1">IF($B27="","",IFERROR(COUNTIFS(tbLancamentos[Empresa],$B27,tbLancamentos[Tratativa],"Descontar",tbLancamentos[Data],"&gt;="&amp;G$9,tbLancamentos[Data],"&lt;"&amp;H$9),""))</f>
        <v>0</v>
      </c>
      <c r="H27" s="113">
        <f ca="1">IF($B27="","",IFERROR(COUNTIFS(tbLancamentos[Empresa],$B27,tbLancamentos[Tratativa],"Descontar",tbLancamentos[Data],"&gt;="&amp;H$9,tbLancamentos[Data],"&lt;"&amp;I$9),""))</f>
        <v>0</v>
      </c>
      <c r="I27" s="113">
        <f ca="1">IF($B27="","",IFERROR(COUNTIFS(tbLancamentos[Empresa],$B27,tbLancamentos[Tratativa],"Descontar",tbLancamentos[Data],"&gt;="&amp;I$9,tbLancamentos[Data],"&lt;"&amp;J$9),""))</f>
        <v>0</v>
      </c>
      <c r="J27" s="113">
        <f ca="1">IF($B27="","",IFERROR(COUNTIFS(tbLancamentos[Empresa],$B27,tbLancamentos[Tratativa],"Descontar",tbLancamentos[Data],"&gt;="&amp;J$9,tbLancamentos[Data],"&lt;"&amp;K$9),""))</f>
        <v>0</v>
      </c>
      <c r="K27" s="113">
        <f ca="1">IF($B27="","",IFERROR(COUNTIFS(tbLancamentos[Empresa],$B27,tbLancamentos[Tratativa],"Descontar",tbLancamentos[Data],"&gt;="&amp;K$9,tbLancamentos[Data],"&lt;"&amp;L$9),""))</f>
        <v>0</v>
      </c>
      <c r="L27" s="113">
        <f ca="1">IF($B27="","",IFERROR(COUNTIFS(tbLancamentos[Empresa],$B27,tbLancamentos[Tratativa],"Descontar",tbLancamentos[Data],"&gt;="&amp;L$9,tbLancamentos[Data],"&lt;"&amp;M$9),""))</f>
        <v>0</v>
      </c>
      <c r="M27" s="113">
        <f ca="1">IF($B27="","",IFERROR(COUNTIFS(tbLancamentos[Empresa],$B27,tbLancamentos[Tratativa],"Descontar",tbLancamentos[Data],"&gt;="&amp;M$9,tbLancamentos[Data],"&lt;"&amp;N$9),""))</f>
        <v>0</v>
      </c>
      <c r="N27" s="113">
        <f ca="1">IF($B27="","",IFERROR(COUNTIFS(tbLancamentos[Empresa],$B27,tbLancamentos[Tratativa],"Descontar",tbLancamentos[Data],"&gt;="&amp;N$9,tbLancamentos[Data],"&lt;"&amp;O$9),""))</f>
        <v>0</v>
      </c>
      <c r="O27" s="114">
        <f ca="1">IF(B27="","",SUM(C27:N27))</f>
        <v>2</v>
      </c>
    </row>
    <row r="28" spans="1:15" ht="20.100000000000001" customHeight="1" x14ac:dyDescent="0.25">
      <c r="A28" s="118">
        <v>2</v>
      </c>
      <c r="B28" s="57" t="str">
        <f ca="1">IFERROR(INDEX(CadEmp!$C$7:$G$16,MATCH(LARGE(CadEmp!$F$7:$F$16,Res!A28),CadEmp!$F$7:$F$16,0),1),"")</f>
        <v>GARCIA</v>
      </c>
      <c r="C28" s="113">
        <f ca="1">IF($B28="","",IFERROR(COUNTIFS(tbLancamentos[Empresa],$B28,tbLancamentos[Tratativa],"Descontar",tbLancamentos[Data],"&gt;="&amp;C$9,tbLancamentos[Data],"&lt;"&amp;D$9),""))</f>
        <v>1</v>
      </c>
      <c r="D28" s="113">
        <f ca="1">IF($B28="","",IFERROR(COUNTIFS(tbLancamentos[Empresa],$B28,tbLancamentos[Tratativa],"Descontar",tbLancamentos[Data],"&gt;="&amp;D$9,tbLancamentos[Data],"&lt;"&amp;E$9),""))</f>
        <v>0</v>
      </c>
      <c r="E28" s="113">
        <f ca="1">IF($B28="","",IFERROR(COUNTIFS(tbLancamentos[Empresa],$B28,tbLancamentos[Tratativa],"Descontar",tbLancamentos[Data],"&gt;="&amp;E$9,tbLancamentos[Data],"&lt;"&amp;F$9),""))</f>
        <v>0</v>
      </c>
      <c r="F28" s="113">
        <f ca="1">IF($B28="","",IFERROR(COUNTIFS(tbLancamentos[Empresa],$B28,tbLancamentos[Tratativa],"Descontar",tbLancamentos[Data],"&gt;="&amp;F$9,tbLancamentos[Data],"&lt;"&amp;G$9),""))</f>
        <v>0</v>
      </c>
      <c r="G28" s="113">
        <f ca="1">IF($B28="","",IFERROR(COUNTIFS(tbLancamentos[Empresa],$B28,tbLancamentos[Tratativa],"Descontar",tbLancamentos[Data],"&gt;="&amp;G$9,tbLancamentos[Data],"&lt;"&amp;H$9),""))</f>
        <v>0</v>
      </c>
      <c r="H28" s="113">
        <f ca="1">IF($B28="","",IFERROR(COUNTIFS(tbLancamentos[Empresa],$B28,tbLancamentos[Tratativa],"Descontar",tbLancamentos[Data],"&gt;="&amp;H$9,tbLancamentos[Data],"&lt;"&amp;I$9),""))</f>
        <v>0</v>
      </c>
      <c r="I28" s="113">
        <f ca="1">IF($B28="","",IFERROR(COUNTIFS(tbLancamentos[Empresa],$B28,tbLancamentos[Tratativa],"Descontar",tbLancamentos[Data],"&gt;="&amp;I$9,tbLancamentos[Data],"&lt;"&amp;J$9),""))</f>
        <v>0</v>
      </c>
      <c r="J28" s="113">
        <f ca="1">IF($B28="","",IFERROR(COUNTIFS(tbLancamentos[Empresa],$B28,tbLancamentos[Tratativa],"Descontar",tbLancamentos[Data],"&gt;="&amp;J$9,tbLancamentos[Data],"&lt;"&amp;K$9),""))</f>
        <v>0</v>
      </c>
      <c r="K28" s="113">
        <f ca="1">IF($B28="","",IFERROR(COUNTIFS(tbLancamentos[Empresa],$B28,tbLancamentos[Tratativa],"Descontar",tbLancamentos[Data],"&gt;="&amp;K$9,tbLancamentos[Data],"&lt;"&amp;L$9),""))</f>
        <v>0</v>
      </c>
      <c r="L28" s="113">
        <f ca="1">IF($B28="","",IFERROR(COUNTIFS(tbLancamentos[Empresa],$B28,tbLancamentos[Tratativa],"Descontar",tbLancamentos[Data],"&gt;="&amp;L$9,tbLancamentos[Data],"&lt;"&amp;M$9),""))</f>
        <v>0</v>
      </c>
      <c r="M28" s="113">
        <f ca="1">IF($B28="","",IFERROR(COUNTIFS(tbLancamentos[Empresa],$B28,tbLancamentos[Tratativa],"Descontar",tbLancamentos[Data],"&gt;="&amp;M$9,tbLancamentos[Data],"&lt;"&amp;N$9),""))</f>
        <v>0</v>
      </c>
      <c r="N28" s="113">
        <f ca="1">IF($B28="","",IFERROR(COUNTIFS(tbLancamentos[Empresa],$B28,tbLancamentos[Tratativa],"Descontar",tbLancamentos[Data],"&gt;="&amp;N$9,tbLancamentos[Data],"&lt;"&amp;O$9),""))</f>
        <v>0</v>
      </c>
      <c r="O28" s="114">
        <f t="shared" ref="O28:O31" ca="1" si="15">IF(B28="","",SUM(C28:N28))</f>
        <v>1</v>
      </c>
    </row>
    <row r="29" spans="1:15" ht="20.100000000000001" customHeight="1" x14ac:dyDescent="0.25">
      <c r="A29" s="118">
        <v>3</v>
      </c>
      <c r="B29" s="57" t="str">
        <f ca="1">IFERROR(INDEX(CadEmp!$C$7:$G$16,MATCH(LARGE(CadEmp!$F$7:$F$16,Res!A29),CadEmp!$F$7:$F$16,0),1),"")</f>
        <v/>
      </c>
      <c r="C29" s="113" t="str">
        <f ca="1">IF($B29="","",IFERROR(COUNTIFS(tbLancamentos[Empresa],$B29,tbLancamentos[Tratativa],"Descontar",tbLancamentos[Data],"&gt;="&amp;C$9,tbLancamentos[Data],"&lt;"&amp;D$9),""))</f>
        <v/>
      </c>
      <c r="D29" s="113" t="str">
        <f ca="1">IF($B29="","",IFERROR(COUNTIFS(tbLancamentos[Empresa],$B29,tbLancamentos[Tratativa],"Descontar",tbLancamentos[Data],"&gt;="&amp;D$9,tbLancamentos[Data],"&lt;"&amp;E$9),""))</f>
        <v/>
      </c>
      <c r="E29" s="113" t="str">
        <f ca="1">IF($B29="","",IFERROR(COUNTIFS(tbLancamentos[Empresa],$B29,tbLancamentos[Tratativa],"Descontar",tbLancamentos[Data],"&gt;="&amp;E$9,tbLancamentos[Data],"&lt;"&amp;F$9),""))</f>
        <v/>
      </c>
      <c r="F29" s="113" t="str">
        <f ca="1">IF($B29="","",IFERROR(COUNTIFS(tbLancamentos[Empresa],$B29,tbLancamentos[Tratativa],"Descontar",tbLancamentos[Data],"&gt;="&amp;F$9,tbLancamentos[Data],"&lt;"&amp;G$9),""))</f>
        <v/>
      </c>
      <c r="G29" s="113" t="str">
        <f ca="1">IF($B29="","",IFERROR(COUNTIFS(tbLancamentos[Empresa],$B29,tbLancamentos[Tratativa],"Descontar",tbLancamentos[Data],"&gt;="&amp;G$9,tbLancamentos[Data],"&lt;"&amp;H$9),""))</f>
        <v/>
      </c>
      <c r="H29" s="113" t="str">
        <f ca="1">IF($B29="","",IFERROR(COUNTIFS(tbLancamentos[Empresa],$B29,tbLancamentos[Tratativa],"Descontar",tbLancamentos[Data],"&gt;="&amp;H$9,tbLancamentos[Data],"&lt;"&amp;I$9),""))</f>
        <v/>
      </c>
      <c r="I29" s="113" t="str">
        <f ca="1">IF($B29="","",IFERROR(COUNTIFS(tbLancamentos[Empresa],$B29,tbLancamentos[Tratativa],"Descontar",tbLancamentos[Data],"&gt;="&amp;I$9,tbLancamentos[Data],"&lt;"&amp;J$9),""))</f>
        <v/>
      </c>
      <c r="J29" s="113" t="str">
        <f ca="1">IF($B29="","",IFERROR(COUNTIFS(tbLancamentos[Empresa],$B29,tbLancamentos[Tratativa],"Descontar",tbLancamentos[Data],"&gt;="&amp;J$9,tbLancamentos[Data],"&lt;"&amp;K$9),""))</f>
        <v/>
      </c>
      <c r="K29" s="113" t="str">
        <f ca="1">IF($B29="","",IFERROR(COUNTIFS(tbLancamentos[Empresa],$B29,tbLancamentos[Tratativa],"Descontar",tbLancamentos[Data],"&gt;="&amp;K$9,tbLancamentos[Data],"&lt;"&amp;L$9),""))</f>
        <v/>
      </c>
      <c r="L29" s="113" t="str">
        <f ca="1">IF($B29="","",IFERROR(COUNTIFS(tbLancamentos[Empresa],$B29,tbLancamentos[Tratativa],"Descontar",tbLancamentos[Data],"&gt;="&amp;L$9,tbLancamentos[Data],"&lt;"&amp;M$9),""))</f>
        <v/>
      </c>
      <c r="M29" s="113" t="str">
        <f ca="1">IF($B29="","",IFERROR(COUNTIFS(tbLancamentos[Empresa],$B29,tbLancamentos[Tratativa],"Descontar",tbLancamentos[Data],"&gt;="&amp;M$9,tbLancamentos[Data],"&lt;"&amp;N$9),""))</f>
        <v/>
      </c>
      <c r="N29" s="113" t="str">
        <f ca="1">IF($B29="","",IFERROR(COUNTIFS(tbLancamentos[Empresa],$B29,tbLancamentos[Tratativa],"Descontar",tbLancamentos[Data],"&gt;="&amp;N$9,tbLancamentos[Data],"&lt;"&amp;O$9),""))</f>
        <v/>
      </c>
      <c r="O29" s="114" t="str">
        <f t="shared" ca="1" si="15"/>
        <v/>
      </c>
    </row>
    <row r="30" spans="1:15" ht="20.100000000000001" customHeight="1" x14ac:dyDescent="0.25">
      <c r="A30" s="118">
        <v>4</v>
      </c>
      <c r="B30" s="57" t="str">
        <f ca="1">IFERROR(INDEX(CadEmp!$C$7:$G$16,MATCH(LARGE(CadEmp!$F$7:$F$16,Res!A30),CadEmp!$F$7:$F$16,0),1),"")</f>
        <v/>
      </c>
      <c r="C30" s="113" t="str">
        <f ca="1">IF($B30="","",IFERROR(COUNTIFS(tbLancamentos[Empresa],$B30,tbLancamentos[Tratativa],"Descontar",tbLancamentos[Data],"&gt;="&amp;C$9,tbLancamentos[Data],"&lt;"&amp;D$9),""))</f>
        <v/>
      </c>
      <c r="D30" s="113" t="str">
        <f ca="1">IF($B30="","",IFERROR(COUNTIFS(tbLancamentos[Empresa],$B30,tbLancamentos[Tratativa],"Descontar",tbLancamentos[Data],"&gt;="&amp;D$9,tbLancamentos[Data],"&lt;"&amp;E$9),""))</f>
        <v/>
      </c>
      <c r="E30" s="113" t="str">
        <f ca="1">IF($B30="","",IFERROR(COUNTIFS(tbLancamentos[Empresa],$B30,tbLancamentos[Tratativa],"Descontar",tbLancamentos[Data],"&gt;="&amp;E$9,tbLancamentos[Data],"&lt;"&amp;F$9),""))</f>
        <v/>
      </c>
      <c r="F30" s="113" t="str">
        <f ca="1">IF($B30="","",IFERROR(COUNTIFS(tbLancamentos[Empresa],$B30,tbLancamentos[Tratativa],"Descontar",tbLancamentos[Data],"&gt;="&amp;F$9,tbLancamentos[Data],"&lt;"&amp;G$9),""))</f>
        <v/>
      </c>
      <c r="G30" s="113" t="str">
        <f ca="1">IF($B30="","",IFERROR(COUNTIFS(tbLancamentos[Empresa],$B30,tbLancamentos[Tratativa],"Descontar",tbLancamentos[Data],"&gt;="&amp;G$9,tbLancamentos[Data],"&lt;"&amp;H$9),""))</f>
        <v/>
      </c>
      <c r="H30" s="113" t="str">
        <f ca="1">IF($B30="","",IFERROR(COUNTIFS(tbLancamentos[Empresa],$B30,tbLancamentos[Tratativa],"Descontar",tbLancamentos[Data],"&gt;="&amp;H$9,tbLancamentos[Data],"&lt;"&amp;I$9),""))</f>
        <v/>
      </c>
      <c r="I30" s="113" t="str">
        <f ca="1">IF($B30="","",IFERROR(COUNTIFS(tbLancamentos[Empresa],$B30,tbLancamentos[Tratativa],"Descontar",tbLancamentos[Data],"&gt;="&amp;I$9,tbLancamentos[Data],"&lt;"&amp;J$9),""))</f>
        <v/>
      </c>
      <c r="J30" s="113" t="str">
        <f ca="1">IF($B30="","",IFERROR(COUNTIFS(tbLancamentos[Empresa],$B30,tbLancamentos[Tratativa],"Descontar",tbLancamentos[Data],"&gt;="&amp;J$9,tbLancamentos[Data],"&lt;"&amp;K$9),""))</f>
        <v/>
      </c>
      <c r="K30" s="113" t="str">
        <f ca="1">IF($B30="","",IFERROR(COUNTIFS(tbLancamentos[Empresa],$B30,tbLancamentos[Tratativa],"Descontar",tbLancamentos[Data],"&gt;="&amp;K$9,tbLancamentos[Data],"&lt;"&amp;L$9),""))</f>
        <v/>
      </c>
      <c r="L30" s="113" t="str">
        <f ca="1">IF($B30="","",IFERROR(COUNTIFS(tbLancamentos[Empresa],$B30,tbLancamentos[Tratativa],"Descontar",tbLancamentos[Data],"&gt;="&amp;L$9,tbLancamentos[Data],"&lt;"&amp;M$9),""))</f>
        <v/>
      </c>
      <c r="M30" s="113" t="str">
        <f ca="1">IF($B30="","",IFERROR(COUNTIFS(tbLancamentos[Empresa],$B30,tbLancamentos[Tratativa],"Descontar",tbLancamentos[Data],"&gt;="&amp;M$9,tbLancamentos[Data],"&lt;"&amp;N$9),""))</f>
        <v/>
      </c>
      <c r="N30" s="113" t="str">
        <f ca="1">IF($B30="","",IFERROR(COUNTIFS(tbLancamentos[Empresa],$B30,tbLancamentos[Tratativa],"Descontar",tbLancamentos[Data],"&gt;="&amp;N$9,tbLancamentos[Data],"&lt;"&amp;O$9),""))</f>
        <v/>
      </c>
      <c r="O30" s="114" t="str">
        <f t="shared" ca="1" si="15"/>
        <v/>
      </c>
    </row>
    <row r="31" spans="1:15" ht="20.100000000000001" customHeight="1" x14ac:dyDescent="0.25">
      <c r="A31" s="118">
        <v>5</v>
      </c>
      <c r="B31" s="57" t="str">
        <f ca="1">IFERROR(INDEX(CadEmp!$C$7:$G$16,MATCH(LARGE(CadEmp!$F$7:$F$16,Res!A31),CadEmp!$F$7:$F$16,0),1),"")</f>
        <v/>
      </c>
      <c r="C31" s="113" t="str">
        <f ca="1">IF($B31="","",IFERROR(COUNTIFS(tbLancamentos[Empresa],$B31,tbLancamentos[Tratativa],"Descontar",tbLancamentos[Data],"&gt;="&amp;C$9,tbLancamentos[Data],"&lt;"&amp;D$9),""))</f>
        <v/>
      </c>
      <c r="D31" s="113" t="str">
        <f ca="1">IF($B31="","",IFERROR(COUNTIFS(tbLancamentos[Empresa],$B31,tbLancamentos[Tratativa],"Descontar",tbLancamentos[Data],"&gt;="&amp;D$9,tbLancamentos[Data],"&lt;"&amp;E$9),""))</f>
        <v/>
      </c>
      <c r="E31" s="113" t="str">
        <f ca="1">IF($B31="","",IFERROR(COUNTIFS(tbLancamentos[Empresa],$B31,tbLancamentos[Tratativa],"Descontar",tbLancamentos[Data],"&gt;="&amp;E$9,tbLancamentos[Data],"&lt;"&amp;F$9),""))</f>
        <v/>
      </c>
      <c r="F31" s="113" t="str">
        <f ca="1">IF($B31="","",IFERROR(COUNTIFS(tbLancamentos[Empresa],$B31,tbLancamentos[Tratativa],"Descontar",tbLancamentos[Data],"&gt;="&amp;F$9,tbLancamentos[Data],"&lt;"&amp;G$9),""))</f>
        <v/>
      </c>
      <c r="G31" s="113" t="str">
        <f ca="1">IF($B31="","",IFERROR(COUNTIFS(tbLancamentos[Empresa],$B31,tbLancamentos[Tratativa],"Descontar",tbLancamentos[Data],"&gt;="&amp;G$9,tbLancamentos[Data],"&lt;"&amp;H$9),""))</f>
        <v/>
      </c>
      <c r="H31" s="113" t="str">
        <f ca="1">IF($B31="","",IFERROR(COUNTIFS(tbLancamentos[Empresa],$B31,tbLancamentos[Tratativa],"Descontar",tbLancamentos[Data],"&gt;="&amp;H$9,tbLancamentos[Data],"&lt;"&amp;I$9),""))</f>
        <v/>
      </c>
      <c r="I31" s="113" t="str">
        <f ca="1">IF($B31="","",IFERROR(COUNTIFS(tbLancamentos[Empresa],$B31,tbLancamentos[Tratativa],"Descontar",tbLancamentos[Data],"&gt;="&amp;I$9,tbLancamentos[Data],"&lt;"&amp;J$9),""))</f>
        <v/>
      </c>
      <c r="J31" s="113" t="str">
        <f ca="1">IF($B31="","",IFERROR(COUNTIFS(tbLancamentos[Empresa],$B31,tbLancamentos[Tratativa],"Descontar",tbLancamentos[Data],"&gt;="&amp;J$9,tbLancamentos[Data],"&lt;"&amp;K$9),""))</f>
        <v/>
      </c>
      <c r="K31" s="113" t="str">
        <f ca="1">IF($B31="","",IFERROR(COUNTIFS(tbLancamentos[Empresa],$B31,tbLancamentos[Tratativa],"Descontar",tbLancamentos[Data],"&gt;="&amp;K$9,tbLancamentos[Data],"&lt;"&amp;L$9),""))</f>
        <v/>
      </c>
      <c r="L31" s="113" t="str">
        <f ca="1">IF($B31="","",IFERROR(COUNTIFS(tbLancamentos[Empresa],$B31,tbLancamentos[Tratativa],"Descontar",tbLancamentos[Data],"&gt;="&amp;L$9,tbLancamentos[Data],"&lt;"&amp;M$9),""))</f>
        <v/>
      </c>
      <c r="M31" s="113" t="str">
        <f ca="1">IF($B31="","",IFERROR(COUNTIFS(tbLancamentos[Empresa],$B31,tbLancamentos[Tratativa],"Descontar",tbLancamentos[Data],"&gt;="&amp;M$9,tbLancamentos[Data],"&lt;"&amp;N$9),""))</f>
        <v/>
      </c>
      <c r="N31" s="113" t="str">
        <f ca="1">IF($B31="","",IFERROR(COUNTIFS(tbLancamentos[Empresa],$B31,tbLancamentos[Tratativa],"Descontar",tbLancamentos[Data],"&gt;="&amp;N$9,tbLancamentos[Data],"&lt;"&amp;O$9),""))</f>
        <v/>
      </c>
      <c r="O31" s="114" t="str">
        <f t="shared" ca="1" si="15"/>
        <v/>
      </c>
    </row>
    <row r="32" spans="1:15" ht="20.100000000000001" customHeight="1" x14ac:dyDescent="0.25">
      <c r="A32" s="118"/>
      <c r="B32" s="115" t="s">
        <v>104</v>
      </c>
      <c r="C32" s="114">
        <f ca="1">SUM(C27:C30)</f>
        <v>3</v>
      </c>
      <c r="D32" s="114">
        <f t="shared" ref="D32" ca="1" si="16">SUM(D27:D30)</f>
        <v>0</v>
      </c>
      <c r="E32" s="114">
        <f t="shared" ref="E32" ca="1" si="17">SUM(E27:E30)</f>
        <v>0</v>
      </c>
      <c r="F32" s="114">
        <f t="shared" ref="F32" ca="1" si="18">SUM(F27:F30)</f>
        <v>0</v>
      </c>
      <c r="G32" s="114">
        <f t="shared" ref="G32" ca="1" si="19">SUM(G27:G30)</f>
        <v>0</v>
      </c>
      <c r="H32" s="114">
        <f t="shared" ref="H32" ca="1" si="20">SUM(H27:H30)</f>
        <v>0</v>
      </c>
      <c r="I32" s="114">
        <f t="shared" ref="I32" ca="1" si="21">SUM(I27:I30)</f>
        <v>0</v>
      </c>
      <c r="J32" s="114">
        <f t="shared" ref="J32" ca="1" si="22">SUM(J27:J30)</f>
        <v>0</v>
      </c>
      <c r="K32" s="114">
        <f t="shared" ref="K32" ca="1" si="23">SUM(K27:K30)</f>
        <v>0</v>
      </c>
      <c r="L32" s="114">
        <f t="shared" ref="L32" ca="1" si="24">SUM(L27:L30)</f>
        <v>0</v>
      </c>
      <c r="M32" s="114">
        <f t="shared" ref="M32" ca="1" si="25">SUM(M27:M30)</f>
        <v>0</v>
      </c>
      <c r="N32" s="114">
        <f t="shared" ref="N32" ca="1" si="26">SUM(N27:N30)</f>
        <v>0</v>
      </c>
    </row>
    <row r="33" spans="1:15" x14ac:dyDescent="0.25">
      <c r="A33" s="118"/>
    </row>
    <row r="34" spans="1:15" ht="18.75" x14ac:dyDescent="0.3">
      <c r="A34" s="118"/>
      <c r="B34" s="110" t="s">
        <v>112</v>
      </c>
    </row>
    <row r="35" spans="1:15" ht="20.100000000000001" customHeight="1" x14ac:dyDescent="0.25">
      <c r="A35" s="118"/>
      <c r="B35" s="112" t="s">
        <v>32</v>
      </c>
      <c r="C35" s="53" t="s">
        <v>84</v>
      </c>
      <c r="D35" s="53" t="s">
        <v>85</v>
      </c>
      <c r="E35" s="53" t="s">
        <v>86</v>
      </c>
      <c r="F35" s="53" t="s">
        <v>87</v>
      </c>
      <c r="G35" s="53" t="s">
        <v>88</v>
      </c>
      <c r="H35" s="53" t="s">
        <v>89</v>
      </c>
      <c r="I35" s="53" t="s">
        <v>90</v>
      </c>
      <c r="J35" s="53" t="s">
        <v>91</v>
      </c>
      <c r="K35" s="53" t="s">
        <v>92</v>
      </c>
      <c r="L35" s="53" t="s">
        <v>93</v>
      </c>
      <c r="M35" s="53" t="s">
        <v>94</v>
      </c>
      <c r="N35" s="53" t="s">
        <v>95</v>
      </c>
      <c r="O35" s="53" t="s">
        <v>104</v>
      </c>
    </row>
    <row r="36" spans="1:15" ht="20.100000000000001" customHeight="1" x14ac:dyDescent="0.25">
      <c r="A36" s="118">
        <v>1</v>
      </c>
      <c r="B36" s="57" t="str">
        <f ca="1">IFERROR(INDEX(CadEmp!$C$7:$G$16,MATCH(LARGE(CadEmp!$G$7:$G$16,Res!A36),CadEmp!$G$7:$G$16,0),1),"")</f>
        <v>ARTEBRILHO</v>
      </c>
      <c r="C36" s="116">
        <f ca="1">IF($B36="","",IFERROR(SUMIFS(tbLancamentos[Hr Devida],tbLancamentos[Empresa],$B36,tbLancamentos[Tratativa],"Descontar",tbLancamentos[Data],"&gt;="&amp;C$9,tbLancamentos[Data],"&lt;"&amp;D$9),""))</f>
        <v>0.18086572026773728</v>
      </c>
      <c r="D36" s="116">
        <f ca="1">IF($B36="","",IFERROR(SUMIFS(tbLancamentos[Hr Devida],tbLancamentos[Empresa],$B36,tbLancamentos[Tratativa],"Descontar",tbLancamentos[Data],"&gt;="&amp;D$9,tbLancamentos[Data],"&lt;"&amp;E$9),""))</f>
        <v>0</v>
      </c>
      <c r="E36" s="116">
        <f ca="1">IF($B36="","",IFERROR(SUMIFS(tbLancamentos[Hr Devida],tbLancamentos[Empresa],$B36,tbLancamentos[Tratativa],"Descontar",tbLancamentos[Data],"&gt;="&amp;E$9,tbLancamentos[Data],"&lt;"&amp;F$9),""))</f>
        <v>0</v>
      </c>
      <c r="F36" s="116">
        <f ca="1">IF($B36="","",IFERROR(SUMIFS(tbLancamentos[Hr Devida],tbLancamentos[Empresa],$B36,tbLancamentos[Tratativa],"Descontar",tbLancamentos[Data],"&gt;="&amp;F$9,tbLancamentos[Data],"&lt;"&amp;G$9),""))</f>
        <v>0</v>
      </c>
      <c r="G36" s="116">
        <f ca="1">IF($B36="","",IFERROR(SUMIFS(tbLancamentos[Hr Devida],tbLancamentos[Empresa],$B36,tbLancamentos[Tratativa],"Descontar",tbLancamentos[Data],"&gt;="&amp;G$9,tbLancamentos[Data],"&lt;"&amp;H$9),""))</f>
        <v>0</v>
      </c>
      <c r="H36" s="116">
        <f ca="1">IF($B36="","",IFERROR(SUMIFS(tbLancamentos[Hr Devida],tbLancamentos[Empresa],$B36,tbLancamentos[Tratativa],"Descontar",tbLancamentos[Data],"&gt;="&amp;H$9,tbLancamentos[Data],"&lt;"&amp;I$9),""))</f>
        <v>0</v>
      </c>
      <c r="I36" s="116">
        <f ca="1">IF($B36="","",IFERROR(SUMIFS(tbLancamentos[Hr Devida],tbLancamentos[Empresa],$B36,tbLancamentos[Tratativa],"Descontar",tbLancamentos[Data],"&gt;="&amp;I$9,tbLancamentos[Data],"&lt;"&amp;J$9),""))</f>
        <v>0</v>
      </c>
      <c r="J36" s="116">
        <f ca="1">IF($B36="","",IFERROR(SUMIFS(tbLancamentos[Hr Devida],tbLancamentos[Empresa],$B36,tbLancamentos[Tratativa],"Descontar",tbLancamentos[Data],"&gt;="&amp;J$9,tbLancamentos[Data],"&lt;"&amp;K$9),""))</f>
        <v>0</v>
      </c>
      <c r="K36" s="116">
        <f ca="1">IF($B36="","",IFERROR(SUMIFS(tbLancamentos[Hr Devida],tbLancamentos[Empresa],$B36,tbLancamentos[Tratativa],"Descontar",tbLancamentos[Data],"&gt;="&amp;K$9,tbLancamentos[Data],"&lt;"&amp;L$9),""))</f>
        <v>0</v>
      </c>
      <c r="L36" s="116">
        <f ca="1">IF($B36="","",IFERROR(SUMIFS(tbLancamentos[Hr Devida],tbLancamentos[Empresa],$B36,tbLancamentos[Tratativa],"Descontar",tbLancamentos[Data],"&gt;="&amp;L$9,tbLancamentos[Data],"&lt;"&amp;M$9),""))</f>
        <v>0</v>
      </c>
      <c r="M36" s="116">
        <f ca="1">IF($B36="","",IFERROR(SUMIFS(tbLancamentos[Hr Devida],tbLancamentos[Empresa],$B36,tbLancamentos[Tratativa],"Descontar",tbLancamentos[Data],"&gt;="&amp;M$9,tbLancamentos[Data],"&lt;"&amp;N$9),""))</f>
        <v>0</v>
      </c>
      <c r="N36" s="116">
        <f ca="1">IF($B36="","",IFERROR(SUMIFS(tbLancamentos[Hr Devida],tbLancamentos[Empresa],$B36,tbLancamentos[Tratativa],"Descontar",tbLancamentos[Data],"&gt;="&amp;N$9,tbLancamentos[Data],"&lt;"&amp;O$9),""))</f>
        <v>0</v>
      </c>
      <c r="O36" s="117">
        <f ca="1">IF(B36="","",SUM(C36:N36))</f>
        <v>0.18086572026773728</v>
      </c>
    </row>
    <row r="37" spans="1:15" ht="20.100000000000001" customHeight="1" x14ac:dyDescent="0.25">
      <c r="A37" s="118">
        <v>2</v>
      </c>
      <c r="B37" s="57" t="str">
        <f ca="1">IFERROR(INDEX(CadEmp!$C$7:$G$16,MATCH(LARGE(CadEmp!$G$7:$G$16,Res!A37),CadEmp!$G$7:$G$16,0),1),"")</f>
        <v>GARCIA</v>
      </c>
      <c r="C37" s="116">
        <f ca="1">IF($B37="","",IFERROR(SUMIFS(tbLancamentos[Hr Devida],tbLancamentos[Empresa],$B37,tbLancamentos[Tratativa],"Descontar",tbLancamentos[Data],"&gt;="&amp;C$9,tbLancamentos[Data],"&lt;"&amp;D$9),""))</f>
        <v>5.3344906332566056E-2</v>
      </c>
      <c r="D37" s="116">
        <f ca="1">IF($B37="","",IFERROR(SUMIFS(tbLancamentos[Hr Devida],tbLancamentos[Empresa],$B37,tbLancamentos[Tratativa],"Descontar",tbLancamentos[Data],"&gt;="&amp;D$9,tbLancamentos[Data],"&lt;"&amp;E$9),""))</f>
        <v>0</v>
      </c>
      <c r="E37" s="116">
        <f ca="1">IF($B37="","",IFERROR(SUMIFS(tbLancamentos[Hr Devida],tbLancamentos[Empresa],$B37,tbLancamentos[Tratativa],"Descontar",tbLancamentos[Data],"&gt;="&amp;E$9,tbLancamentos[Data],"&lt;"&amp;F$9),""))</f>
        <v>0</v>
      </c>
      <c r="F37" s="116">
        <f ca="1">IF($B37="","",IFERROR(SUMIFS(tbLancamentos[Hr Devida],tbLancamentos[Empresa],$B37,tbLancamentos[Tratativa],"Descontar",tbLancamentos[Data],"&gt;="&amp;F$9,tbLancamentos[Data],"&lt;"&amp;G$9),""))</f>
        <v>0</v>
      </c>
      <c r="G37" s="116">
        <f ca="1">IF($B37="","",IFERROR(SUMIFS(tbLancamentos[Hr Devida],tbLancamentos[Empresa],$B37,tbLancamentos[Tratativa],"Descontar",tbLancamentos[Data],"&gt;="&amp;G$9,tbLancamentos[Data],"&lt;"&amp;H$9),""))</f>
        <v>0</v>
      </c>
      <c r="H37" s="116">
        <f ca="1">IF($B37="","",IFERROR(SUMIFS(tbLancamentos[Hr Devida],tbLancamentos[Empresa],$B37,tbLancamentos[Tratativa],"Descontar",tbLancamentos[Data],"&gt;="&amp;H$9,tbLancamentos[Data],"&lt;"&amp;I$9),""))</f>
        <v>0</v>
      </c>
      <c r="I37" s="116">
        <f ca="1">IF($B37="","",IFERROR(SUMIFS(tbLancamentos[Hr Devida],tbLancamentos[Empresa],$B37,tbLancamentos[Tratativa],"Descontar",tbLancamentos[Data],"&gt;="&amp;I$9,tbLancamentos[Data],"&lt;"&amp;J$9),""))</f>
        <v>0</v>
      </c>
      <c r="J37" s="116">
        <f ca="1">IF($B37="","",IFERROR(SUMIFS(tbLancamentos[Hr Devida],tbLancamentos[Empresa],$B37,tbLancamentos[Tratativa],"Descontar",tbLancamentos[Data],"&gt;="&amp;J$9,tbLancamentos[Data],"&lt;"&amp;K$9),""))</f>
        <v>0</v>
      </c>
      <c r="K37" s="116">
        <f ca="1">IF($B37="","",IFERROR(SUMIFS(tbLancamentos[Hr Devida],tbLancamentos[Empresa],$B37,tbLancamentos[Tratativa],"Descontar",tbLancamentos[Data],"&gt;="&amp;K$9,tbLancamentos[Data],"&lt;"&amp;L$9),""))</f>
        <v>0</v>
      </c>
      <c r="L37" s="116">
        <f ca="1">IF($B37="","",IFERROR(SUMIFS(tbLancamentos[Hr Devida],tbLancamentos[Empresa],$B37,tbLancamentos[Tratativa],"Descontar",tbLancamentos[Data],"&gt;="&amp;L$9,tbLancamentos[Data],"&lt;"&amp;M$9),""))</f>
        <v>0</v>
      </c>
      <c r="M37" s="116">
        <f ca="1">IF($B37="","",IFERROR(SUMIFS(tbLancamentos[Hr Devida],tbLancamentos[Empresa],$B37,tbLancamentos[Tratativa],"Descontar",tbLancamentos[Data],"&gt;="&amp;M$9,tbLancamentos[Data],"&lt;"&amp;N$9),""))</f>
        <v>0</v>
      </c>
      <c r="N37" s="116">
        <f ca="1">IF($B37="","",IFERROR(SUMIFS(tbLancamentos[Hr Devida],tbLancamentos[Empresa],$B37,tbLancamentos[Tratativa],"Descontar",tbLancamentos[Data],"&gt;="&amp;N$9,tbLancamentos[Data],"&lt;"&amp;O$9),""))</f>
        <v>0</v>
      </c>
      <c r="O37" s="117">
        <f t="shared" ref="O37:O40" ca="1" si="27">IF(B37="","",SUM(C37:N37))</f>
        <v>5.3344906332566056E-2</v>
      </c>
    </row>
    <row r="38" spans="1:15" ht="20.100000000000001" customHeight="1" x14ac:dyDescent="0.25">
      <c r="A38" s="118">
        <v>3</v>
      </c>
      <c r="B38" s="57" t="str">
        <f ca="1">IFERROR(INDEX(CadEmp!$C$7:$G$16,MATCH(LARGE(CadEmp!$G$7:$G$16,Res!A38),CadEmp!$G$7:$G$16,0),1),"")</f>
        <v/>
      </c>
      <c r="C38" s="116" t="str">
        <f ca="1">IF($B38="","",IFERROR(SUMIFS(tbLancamentos[Hr Devida],tbLancamentos[Empresa],$B38,tbLancamentos[Tratativa],"Descontar",tbLancamentos[Data],"&gt;="&amp;C$9,tbLancamentos[Data],"&lt;"&amp;D$9),""))</f>
        <v/>
      </c>
      <c r="D38" s="116" t="str">
        <f ca="1">IF($B38="","",IFERROR(SUMIFS(tbLancamentos[Hr Devida],tbLancamentos[Empresa],$B38,tbLancamentos[Tratativa],"Descontar",tbLancamentos[Data],"&gt;="&amp;D$9,tbLancamentos[Data],"&lt;"&amp;E$9),""))</f>
        <v/>
      </c>
      <c r="E38" s="116" t="str">
        <f ca="1">IF($B38="","",IFERROR(SUMIFS(tbLancamentos[Hr Devida],tbLancamentos[Empresa],$B38,tbLancamentos[Tratativa],"Descontar",tbLancamentos[Data],"&gt;="&amp;E$9,tbLancamentos[Data],"&lt;"&amp;F$9),""))</f>
        <v/>
      </c>
      <c r="F38" s="116" t="str">
        <f ca="1">IF($B38="","",IFERROR(SUMIFS(tbLancamentos[Hr Devida],tbLancamentos[Empresa],$B38,tbLancamentos[Tratativa],"Descontar",tbLancamentos[Data],"&gt;="&amp;F$9,tbLancamentos[Data],"&lt;"&amp;G$9),""))</f>
        <v/>
      </c>
      <c r="G38" s="116" t="str">
        <f ca="1">IF($B38="","",IFERROR(SUMIFS(tbLancamentos[Hr Devida],tbLancamentos[Empresa],$B38,tbLancamentos[Tratativa],"Descontar",tbLancamentos[Data],"&gt;="&amp;G$9,tbLancamentos[Data],"&lt;"&amp;H$9),""))</f>
        <v/>
      </c>
      <c r="H38" s="116" t="str">
        <f ca="1">IF($B38="","",IFERROR(SUMIFS(tbLancamentos[Hr Devida],tbLancamentos[Empresa],$B38,tbLancamentos[Tratativa],"Descontar",tbLancamentos[Data],"&gt;="&amp;H$9,tbLancamentos[Data],"&lt;"&amp;I$9),""))</f>
        <v/>
      </c>
      <c r="I38" s="116" t="str">
        <f ca="1">IF($B38="","",IFERROR(SUMIFS(tbLancamentos[Hr Devida],tbLancamentos[Empresa],$B38,tbLancamentos[Tratativa],"Descontar",tbLancamentos[Data],"&gt;="&amp;I$9,tbLancamentos[Data],"&lt;"&amp;J$9),""))</f>
        <v/>
      </c>
      <c r="J38" s="116" t="str">
        <f ca="1">IF($B38="","",IFERROR(SUMIFS(tbLancamentos[Hr Devida],tbLancamentos[Empresa],$B38,tbLancamentos[Tratativa],"Descontar",tbLancamentos[Data],"&gt;="&amp;J$9,tbLancamentos[Data],"&lt;"&amp;K$9),""))</f>
        <v/>
      </c>
      <c r="K38" s="116" t="str">
        <f ca="1">IF($B38="","",IFERROR(SUMIFS(tbLancamentos[Hr Devida],tbLancamentos[Empresa],$B38,tbLancamentos[Tratativa],"Descontar",tbLancamentos[Data],"&gt;="&amp;K$9,tbLancamentos[Data],"&lt;"&amp;L$9),""))</f>
        <v/>
      </c>
      <c r="L38" s="116" t="str">
        <f ca="1">IF($B38="","",IFERROR(SUMIFS(tbLancamentos[Hr Devida],tbLancamentos[Empresa],$B38,tbLancamentos[Tratativa],"Descontar",tbLancamentos[Data],"&gt;="&amp;L$9,tbLancamentos[Data],"&lt;"&amp;M$9),""))</f>
        <v/>
      </c>
      <c r="M38" s="116" t="str">
        <f ca="1">IF($B38="","",IFERROR(SUMIFS(tbLancamentos[Hr Devida],tbLancamentos[Empresa],$B38,tbLancamentos[Tratativa],"Descontar",tbLancamentos[Data],"&gt;="&amp;M$9,tbLancamentos[Data],"&lt;"&amp;N$9),""))</f>
        <v/>
      </c>
      <c r="N38" s="116" t="str">
        <f ca="1">IF($B38="","",IFERROR(SUMIFS(tbLancamentos[Hr Devida],tbLancamentos[Empresa],$B38,tbLancamentos[Tratativa],"Descontar",tbLancamentos[Data],"&gt;="&amp;N$9,tbLancamentos[Data],"&lt;"&amp;O$9),""))</f>
        <v/>
      </c>
      <c r="O38" s="117" t="str">
        <f t="shared" ca="1" si="27"/>
        <v/>
      </c>
    </row>
    <row r="39" spans="1:15" ht="20.100000000000001" customHeight="1" x14ac:dyDescent="0.25">
      <c r="A39" s="118">
        <v>4</v>
      </c>
      <c r="B39" s="57" t="str">
        <f ca="1">IFERROR(INDEX(CadEmp!$C$7:$G$16,MATCH(LARGE(CadEmp!$G$7:$G$16,Res!A39),CadEmp!$G$7:$G$16,0),1),"")</f>
        <v/>
      </c>
      <c r="C39" s="116" t="str">
        <f ca="1">IF($B39="","",IFERROR(SUMIFS(tbLancamentos[Hr Devida],tbLancamentos[Empresa],$B39,tbLancamentos[Tratativa],"Descontar",tbLancamentos[Data],"&gt;="&amp;C$9,tbLancamentos[Data],"&lt;"&amp;D$9),""))</f>
        <v/>
      </c>
      <c r="D39" s="116" t="str">
        <f ca="1">IF($B39="","",IFERROR(SUMIFS(tbLancamentos[Hr Devida],tbLancamentos[Empresa],$B39,tbLancamentos[Tratativa],"Descontar",tbLancamentos[Data],"&gt;="&amp;D$9,tbLancamentos[Data],"&lt;"&amp;E$9),""))</f>
        <v/>
      </c>
      <c r="E39" s="116" t="str">
        <f ca="1">IF($B39="","",IFERROR(SUMIFS(tbLancamentos[Hr Devida],tbLancamentos[Empresa],$B39,tbLancamentos[Tratativa],"Descontar",tbLancamentos[Data],"&gt;="&amp;E$9,tbLancamentos[Data],"&lt;"&amp;F$9),""))</f>
        <v/>
      </c>
      <c r="F39" s="116" t="str">
        <f ca="1">IF($B39="","",IFERROR(SUMIFS(tbLancamentos[Hr Devida],tbLancamentos[Empresa],$B39,tbLancamentos[Tratativa],"Descontar",tbLancamentos[Data],"&gt;="&amp;F$9,tbLancamentos[Data],"&lt;"&amp;G$9),""))</f>
        <v/>
      </c>
      <c r="G39" s="116" t="str">
        <f ca="1">IF($B39="","",IFERROR(SUMIFS(tbLancamentos[Hr Devida],tbLancamentos[Empresa],$B39,tbLancamentos[Tratativa],"Descontar",tbLancamentos[Data],"&gt;="&amp;G$9,tbLancamentos[Data],"&lt;"&amp;H$9),""))</f>
        <v/>
      </c>
      <c r="H39" s="116" t="str">
        <f ca="1">IF($B39="","",IFERROR(SUMIFS(tbLancamentos[Hr Devida],tbLancamentos[Empresa],$B39,tbLancamentos[Tratativa],"Descontar",tbLancamentos[Data],"&gt;="&amp;H$9,tbLancamentos[Data],"&lt;"&amp;I$9),""))</f>
        <v/>
      </c>
      <c r="I39" s="116" t="str">
        <f ca="1">IF($B39="","",IFERROR(SUMIFS(tbLancamentos[Hr Devida],tbLancamentos[Empresa],$B39,tbLancamentos[Tratativa],"Descontar",tbLancamentos[Data],"&gt;="&amp;I$9,tbLancamentos[Data],"&lt;"&amp;J$9),""))</f>
        <v/>
      </c>
      <c r="J39" s="116" t="str">
        <f ca="1">IF($B39="","",IFERROR(SUMIFS(tbLancamentos[Hr Devida],tbLancamentos[Empresa],$B39,tbLancamentos[Tratativa],"Descontar",tbLancamentos[Data],"&gt;="&amp;J$9,tbLancamentos[Data],"&lt;"&amp;K$9),""))</f>
        <v/>
      </c>
      <c r="K39" s="116" t="str">
        <f ca="1">IF($B39="","",IFERROR(SUMIFS(tbLancamentos[Hr Devida],tbLancamentos[Empresa],$B39,tbLancamentos[Tratativa],"Descontar",tbLancamentos[Data],"&gt;="&amp;K$9,tbLancamentos[Data],"&lt;"&amp;L$9),""))</f>
        <v/>
      </c>
      <c r="L39" s="116" t="str">
        <f ca="1">IF($B39="","",IFERROR(SUMIFS(tbLancamentos[Hr Devida],tbLancamentos[Empresa],$B39,tbLancamentos[Tratativa],"Descontar",tbLancamentos[Data],"&gt;="&amp;L$9,tbLancamentos[Data],"&lt;"&amp;M$9),""))</f>
        <v/>
      </c>
      <c r="M39" s="116" t="str">
        <f ca="1">IF($B39="","",IFERROR(SUMIFS(tbLancamentos[Hr Devida],tbLancamentos[Empresa],$B39,tbLancamentos[Tratativa],"Descontar",tbLancamentos[Data],"&gt;="&amp;M$9,tbLancamentos[Data],"&lt;"&amp;N$9),""))</f>
        <v/>
      </c>
      <c r="N39" s="116" t="str">
        <f ca="1">IF($B39="","",IFERROR(SUMIFS(tbLancamentos[Hr Devida],tbLancamentos[Empresa],$B39,tbLancamentos[Tratativa],"Descontar",tbLancamentos[Data],"&gt;="&amp;N$9,tbLancamentos[Data],"&lt;"&amp;O$9),""))</f>
        <v/>
      </c>
      <c r="O39" s="117" t="str">
        <f t="shared" ca="1" si="27"/>
        <v/>
      </c>
    </row>
    <row r="40" spans="1:15" ht="20.100000000000001" customHeight="1" x14ac:dyDescent="0.25">
      <c r="A40" s="118">
        <v>5</v>
      </c>
      <c r="B40" s="57" t="str">
        <f ca="1">IFERROR(INDEX(CadEmp!$C$7:$G$16,MATCH(LARGE(CadEmp!$G$7:$G$16,Res!A40),CadEmp!$G$7:$G$16,0),1),"")</f>
        <v/>
      </c>
      <c r="C40" s="116" t="str">
        <f ca="1">IF($B40="","",IFERROR(SUMIFS(tbLancamentos[Hr Devida],tbLancamentos[Empresa],$B40,tbLancamentos[Tratativa],"Descontar",tbLancamentos[Data],"&gt;="&amp;C$9,tbLancamentos[Data],"&lt;"&amp;D$9),""))</f>
        <v/>
      </c>
      <c r="D40" s="116" t="str">
        <f ca="1">IF($B40="","",IFERROR(SUMIFS(tbLancamentos[Hr Devida],tbLancamentos[Empresa],$B40,tbLancamentos[Tratativa],"Descontar",tbLancamentos[Data],"&gt;="&amp;D$9,tbLancamentos[Data],"&lt;"&amp;E$9),""))</f>
        <v/>
      </c>
      <c r="E40" s="116" t="str">
        <f ca="1">IF($B40="","",IFERROR(SUMIFS(tbLancamentos[Hr Devida],tbLancamentos[Empresa],$B40,tbLancamentos[Tratativa],"Descontar",tbLancamentos[Data],"&gt;="&amp;E$9,tbLancamentos[Data],"&lt;"&amp;F$9),""))</f>
        <v/>
      </c>
      <c r="F40" s="116" t="str">
        <f ca="1">IF($B40="","",IFERROR(SUMIFS(tbLancamentos[Hr Devida],tbLancamentos[Empresa],$B40,tbLancamentos[Tratativa],"Descontar",tbLancamentos[Data],"&gt;="&amp;F$9,tbLancamentos[Data],"&lt;"&amp;G$9),""))</f>
        <v/>
      </c>
      <c r="G40" s="116" t="str">
        <f ca="1">IF($B40="","",IFERROR(SUMIFS(tbLancamentos[Hr Devida],tbLancamentos[Empresa],$B40,tbLancamentos[Tratativa],"Descontar",tbLancamentos[Data],"&gt;="&amp;G$9,tbLancamentos[Data],"&lt;"&amp;H$9),""))</f>
        <v/>
      </c>
      <c r="H40" s="116" t="str">
        <f ca="1">IF($B40="","",IFERROR(SUMIFS(tbLancamentos[Hr Devida],tbLancamentos[Empresa],$B40,tbLancamentos[Tratativa],"Descontar",tbLancamentos[Data],"&gt;="&amp;H$9,tbLancamentos[Data],"&lt;"&amp;I$9),""))</f>
        <v/>
      </c>
      <c r="I40" s="116" t="str">
        <f ca="1">IF($B40="","",IFERROR(SUMIFS(tbLancamentos[Hr Devida],tbLancamentos[Empresa],$B40,tbLancamentos[Tratativa],"Descontar",tbLancamentos[Data],"&gt;="&amp;I$9,tbLancamentos[Data],"&lt;"&amp;J$9),""))</f>
        <v/>
      </c>
      <c r="J40" s="116" t="str">
        <f ca="1">IF($B40="","",IFERROR(SUMIFS(tbLancamentos[Hr Devida],tbLancamentos[Empresa],$B40,tbLancamentos[Tratativa],"Descontar",tbLancamentos[Data],"&gt;="&amp;J$9,tbLancamentos[Data],"&lt;"&amp;K$9),""))</f>
        <v/>
      </c>
      <c r="K40" s="116" t="str">
        <f ca="1">IF($B40="","",IFERROR(SUMIFS(tbLancamentos[Hr Devida],tbLancamentos[Empresa],$B40,tbLancamentos[Tratativa],"Descontar",tbLancamentos[Data],"&gt;="&amp;K$9,tbLancamentos[Data],"&lt;"&amp;L$9),""))</f>
        <v/>
      </c>
      <c r="L40" s="116" t="str">
        <f ca="1">IF($B40="","",IFERROR(SUMIFS(tbLancamentos[Hr Devida],tbLancamentos[Empresa],$B40,tbLancamentos[Tratativa],"Descontar",tbLancamentos[Data],"&gt;="&amp;L$9,tbLancamentos[Data],"&lt;"&amp;M$9),""))</f>
        <v/>
      </c>
      <c r="M40" s="116" t="str">
        <f ca="1">IF($B40="","",IFERROR(SUMIFS(tbLancamentos[Hr Devida],tbLancamentos[Empresa],$B40,tbLancamentos[Tratativa],"Descontar",tbLancamentos[Data],"&gt;="&amp;M$9,tbLancamentos[Data],"&lt;"&amp;N$9),""))</f>
        <v/>
      </c>
      <c r="N40" s="116" t="str">
        <f ca="1">IF($B40="","",IFERROR(SUMIFS(tbLancamentos[Hr Devida],tbLancamentos[Empresa],$B40,tbLancamentos[Tratativa],"Descontar",tbLancamentos[Data],"&gt;="&amp;N$9,tbLancamentos[Data],"&lt;"&amp;O$9),""))</f>
        <v/>
      </c>
      <c r="O40" s="117" t="str">
        <f t="shared" ca="1" si="27"/>
        <v/>
      </c>
    </row>
    <row r="41" spans="1:15" ht="20.100000000000001" customHeight="1" x14ac:dyDescent="0.25">
      <c r="A41" s="118"/>
      <c r="B41" s="115" t="s">
        <v>104</v>
      </c>
      <c r="C41" s="117">
        <f ca="1">SUM(C36:C39)</f>
        <v>0.23421062660030334</v>
      </c>
      <c r="D41" s="117">
        <f t="shared" ref="D41" ca="1" si="28">SUM(D36:D39)</f>
        <v>0</v>
      </c>
      <c r="E41" s="117">
        <f t="shared" ref="E41" ca="1" si="29">SUM(E36:E39)</f>
        <v>0</v>
      </c>
      <c r="F41" s="117">
        <f t="shared" ref="F41" ca="1" si="30">SUM(F36:F39)</f>
        <v>0</v>
      </c>
      <c r="G41" s="117">
        <f t="shared" ref="G41" ca="1" si="31">SUM(G36:G39)</f>
        <v>0</v>
      </c>
      <c r="H41" s="117">
        <f t="shared" ref="H41" ca="1" si="32">SUM(H36:H39)</f>
        <v>0</v>
      </c>
      <c r="I41" s="117">
        <f t="shared" ref="I41" ca="1" si="33">SUM(I36:I39)</f>
        <v>0</v>
      </c>
      <c r="J41" s="117">
        <f t="shared" ref="J41" ca="1" si="34">SUM(J36:J39)</f>
        <v>0</v>
      </c>
      <c r="K41" s="117">
        <f t="shared" ref="K41" ca="1" si="35">SUM(K36:K39)</f>
        <v>0</v>
      </c>
      <c r="L41" s="117">
        <f t="shared" ref="L41" ca="1" si="36">SUM(L36:L39)</f>
        <v>0</v>
      </c>
      <c r="M41" s="117">
        <f t="shared" ref="M41" ca="1" si="37">SUM(M36:M39)</f>
        <v>0</v>
      </c>
      <c r="N41" s="117">
        <f t="shared" ref="N41" ca="1" si="38">SUM(N36:N39)</f>
        <v>0</v>
      </c>
    </row>
    <row r="42" spans="1:15" x14ac:dyDescent="0.25">
      <c r="A42" s="118"/>
    </row>
    <row r="43" spans="1:15" ht="18.75" x14ac:dyDescent="0.3">
      <c r="A43" s="118"/>
      <c r="B43" s="110" t="s">
        <v>113</v>
      </c>
    </row>
    <row r="44" spans="1:15" ht="20.100000000000001" customHeight="1" x14ac:dyDescent="0.25">
      <c r="A44" s="118"/>
      <c r="B44" s="112" t="s">
        <v>115</v>
      </c>
      <c r="C44" s="53" t="s">
        <v>84</v>
      </c>
      <c r="D44" s="53" t="s">
        <v>85</v>
      </c>
      <c r="E44" s="53" t="s">
        <v>86</v>
      </c>
      <c r="F44" s="53" t="s">
        <v>87</v>
      </c>
      <c r="G44" s="53" t="s">
        <v>88</v>
      </c>
      <c r="H44" s="53" t="s">
        <v>89</v>
      </c>
      <c r="I44" s="53" t="s">
        <v>90</v>
      </c>
      <c r="J44" s="53" t="s">
        <v>91</v>
      </c>
      <c r="K44" s="53" t="s">
        <v>92</v>
      </c>
      <c r="L44" s="53" t="s">
        <v>93</v>
      </c>
      <c r="M44" s="53" t="s">
        <v>94</v>
      </c>
      <c r="N44" s="53" t="s">
        <v>95</v>
      </c>
      <c r="O44" s="53" t="s">
        <v>104</v>
      </c>
    </row>
    <row r="45" spans="1:15" ht="25.5" customHeight="1" x14ac:dyDescent="0.25">
      <c r="A45" s="118">
        <v>1</v>
      </c>
      <c r="B45" s="119" t="str">
        <f ca="1">IFERROR(INDEX(tbFuncionarios[],MATCH(LARGE(tbFuncionarios[contagem],Res!A45),tbFuncionarios[contagem],0),4),"")</f>
        <v>JAIME RAMOS COSTA JUNIOR</v>
      </c>
      <c r="C45" s="113">
        <f ca="1">IF($B45="","",IFERROR(COUNTIFS(tbLancamentos[Nome],$B45,tbLancamentos[Tratativa],"Descontar",tbLancamentos[Data],"&gt;="&amp;C$9,tbLancamentos[Data],"&lt;"&amp;D$9),""))</f>
        <v>1</v>
      </c>
      <c r="D45" s="113">
        <f ca="1">IF($B45="","",IFERROR(COUNTIFS(tbLancamentos[Nome],$B45,tbLancamentos[Tratativa],"Descontar",tbLancamentos[Data],"&gt;="&amp;D$9,tbLancamentos[Data],"&lt;"&amp;E$9),""))</f>
        <v>0</v>
      </c>
      <c r="E45" s="113">
        <f ca="1">IF($B45="","",IFERROR(COUNTIFS(tbLancamentos[Nome],$B45,tbLancamentos[Tratativa],"Descontar",tbLancamentos[Data],"&gt;="&amp;E$9,tbLancamentos[Data],"&lt;"&amp;F$9),""))</f>
        <v>0</v>
      </c>
      <c r="F45" s="113">
        <f ca="1">IF($B45="","",IFERROR(COUNTIFS(tbLancamentos[Nome],$B45,tbLancamentos[Tratativa],"Descontar",tbLancamentos[Data],"&gt;="&amp;F$9,tbLancamentos[Data],"&lt;"&amp;G$9),""))</f>
        <v>0</v>
      </c>
      <c r="G45" s="113">
        <f ca="1">IF($B45="","",IFERROR(COUNTIFS(tbLancamentos[Nome],$B45,tbLancamentos[Tratativa],"Descontar",tbLancamentos[Data],"&gt;="&amp;G$9,tbLancamentos[Data],"&lt;"&amp;H$9),""))</f>
        <v>0</v>
      </c>
      <c r="H45" s="113">
        <f ca="1">IF($B45="","",IFERROR(COUNTIFS(tbLancamentos[Nome],$B45,tbLancamentos[Tratativa],"Descontar",tbLancamentos[Data],"&gt;="&amp;H$9,tbLancamentos[Data],"&lt;"&amp;I$9),""))</f>
        <v>0</v>
      </c>
      <c r="I45" s="113">
        <f ca="1">IF($B45="","",IFERROR(COUNTIFS(tbLancamentos[Nome],$B45,tbLancamentos[Tratativa],"Descontar",tbLancamentos[Data],"&gt;="&amp;I$9,tbLancamentos[Data],"&lt;"&amp;J$9),""))</f>
        <v>0</v>
      </c>
      <c r="J45" s="113">
        <f ca="1">IF($B45="","",IFERROR(COUNTIFS(tbLancamentos[Nome],$B45,tbLancamentos[Tratativa],"Descontar",tbLancamentos[Data],"&gt;="&amp;J$9,tbLancamentos[Data],"&lt;"&amp;K$9),""))</f>
        <v>0</v>
      </c>
      <c r="K45" s="113">
        <f ca="1">IF($B45="","",IFERROR(COUNTIFS(tbLancamentos[Nome],$B45,tbLancamentos[Tratativa],"Descontar",tbLancamentos[Data],"&gt;="&amp;K$9,tbLancamentos[Data],"&lt;"&amp;L$9),""))</f>
        <v>0</v>
      </c>
      <c r="L45" s="113">
        <f ca="1">IF($B45="","",IFERROR(COUNTIFS(tbLancamentos[Nome],$B45,tbLancamentos[Tratativa],"Descontar",tbLancamentos[Data],"&gt;="&amp;L$9,tbLancamentos[Data],"&lt;"&amp;M$9),""))</f>
        <v>0</v>
      </c>
      <c r="M45" s="113">
        <f ca="1">IF($B45="","",IFERROR(COUNTIFS(tbLancamentos[Nome],$B45,tbLancamentos[Tratativa],"Descontar",tbLancamentos[Data],"&gt;="&amp;M$9,tbLancamentos[Data],"&lt;"&amp;N$9),""))</f>
        <v>0</v>
      </c>
      <c r="N45" s="113">
        <f ca="1">IF($B45="","",IFERROR(COUNTIFS(tbLancamentos[Nome],$B45,tbLancamentos[Tratativa],"Descontar",tbLancamentos[Data],"&gt;="&amp;N$9,tbLancamentos[Data],"&lt;"&amp;O$9),""))</f>
        <v>0</v>
      </c>
      <c r="O45" s="114">
        <f ca="1">IF(B45="","",SUM(C45:N45))</f>
        <v>1</v>
      </c>
    </row>
    <row r="46" spans="1:15" ht="25.5" customHeight="1" x14ac:dyDescent="0.25">
      <c r="A46" s="118">
        <v>2</v>
      </c>
      <c r="B46" s="119" t="str">
        <f ca="1">IFERROR(INDEX(tbFuncionarios[],MATCH(LARGE(tbFuncionarios[contagem],Res!A46),tbFuncionarios[contagem],0),4),"")</f>
        <v>MARCIO MOREIRA SIQUEIRA</v>
      </c>
      <c r="C46" s="113">
        <f ca="1">IF($B46="","",IFERROR(COUNTIFS(tbLancamentos[Nome],$B46,tbLancamentos[Tratativa],"Descontar",tbLancamentos[Data],"&gt;="&amp;C$9,tbLancamentos[Data],"&lt;"&amp;D$9),""))</f>
        <v>1</v>
      </c>
      <c r="D46" s="113">
        <f ca="1">IF($B46="","",IFERROR(COUNTIFS(tbLancamentos[Nome],$B46,tbLancamentos[Tratativa],"Descontar",tbLancamentos[Data],"&gt;="&amp;D$9,tbLancamentos[Data],"&lt;"&amp;E$9),""))</f>
        <v>0</v>
      </c>
      <c r="E46" s="113">
        <f ca="1">IF($B46="","",IFERROR(COUNTIFS(tbLancamentos[Nome],$B46,tbLancamentos[Tratativa],"Descontar",tbLancamentos[Data],"&gt;="&amp;E$9,tbLancamentos[Data],"&lt;"&amp;F$9),""))</f>
        <v>0</v>
      </c>
      <c r="F46" s="113">
        <f ca="1">IF($B46="","",IFERROR(COUNTIFS(tbLancamentos[Nome],$B46,tbLancamentos[Tratativa],"Descontar",tbLancamentos[Data],"&gt;="&amp;F$9,tbLancamentos[Data],"&lt;"&amp;G$9),""))</f>
        <v>0</v>
      </c>
      <c r="G46" s="113">
        <f ca="1">IF($B46="","",IFERROR(COUNTIFS(tbLancamentos[Nome],$B46,tbLancamentos[Tratativa],"Descontar",tbLancamentos[Data],"&gt;="&amp;G$9,tbLancamentos[Data],"&lt;"&amp;H$9),""))</f>
        <v>0</v>
      </c>
      <c r="H46" s="113">
        <f ca="1">IF($B46="","",IFERROR(COUNTIFS(tbLancamentos[Nome],$B46,tbLancamentos[Tratativa],"Descontar",tbLancamentos[Data],"&gt;="&amp;H$9,tbLancamentos[Data],"&lt;"&amp;I$9),""))</f>
        <v>0</v>
      </c>
      <c r="I46" s="113">
        <f ca="1">IF($B46="","",IFERROR(COUNTIFS(tbLancamentos[Nome],$B46,tbLancamentos[Tratativa],"Descontar",tbLancamentos[Data],"&gt;="&amp;I$9,tbLancamentos[Data],"&lt;"&amp;J$9),""))</f>
        <v>0</v>
      </c>
      <c r="J46" s="113">
        <f ca="1">IF($B46="","",IFERROR(COUNTIFS(tbLancamentos[Nome],$B46,tbLancamentos[Tratativa],"Descontar",tbLancamentos[Data],"&gt;="&amp;J$9,tbLancamentos[Data],"&lt;"&amp;K$9),""))</f>
        <v>0</v>
      </c>
      <c r="K46" s="113">
        <f ca="1">IF($B46="","",IFERROR(COUNTIFS(tbLancamentos[Nome],$B46,tbLancamentos[Tratativa],"Descontar",tbLancamentos[Data],"&gt;="&amp;K$9,tbLancamentos[Data],"&lt;"&amp;L$9),""))</f>
        <v>0</v>
      </c>
      <c r="L46" s="113">
        <f ca="1">IF($B46="","",IFERROR(COUNTIFS(tbLancamentos[Nome],$B46,tbLancamentos[Tratativa],"Descontar",tbLancamentos[Data],"&gt;="&amp;L$9,tbLancamentos[Data],"&lt;"&amp;M$9),""))</f>
        <v>0</v>
      </c>
      <c r="M46" s="113">
        <f ca="1">IF($B46="","",IFERROR(COUNTIFS(tbLancamentos[Nome],$B46,tbLancamentos[Tratativa],"Descontar",tbLancamentos[Data],"&gt;="&amp;M$9,tbLancamentos[Data],"&lt;"&amp;N$9),""))</f>
        <v>0</v>
      </c>
      <c r="N46" s="113">
        <f ca="1">IF($B46="","",IFERROR(COUNTIFS(tbLancamentos[Nome],$B46,tbLancamentos[Tratativa],"Descontar",tbLancamentos[Data],"&gt;="&amp;N$9,tbLancamentos[Data],"&lt;"&amp;O$9),""))</f>
        <v>0</v>
      </c>
      <c r="O46" s="114">
        <f t="shared" ref="O46:O49" ca="1" si="39">IF(B46="","",SUM(C46:N46))</f>
        <v>1</v>
      </c>
    </row>
    <row r="47" spans="1:15" ht="25.5" customHeight="1" x14ac:dyDescent="0.25">
      <c r="A47" s="118">
        <v>3</v>
      </c>
      <c r="B47" s="119" t="str">
        <f ca="1">IFERROR(INDEX(tbFuncionarios[],MATCH(LARGE(tbFuncionarios[contagem],Res!A47),tbFuncionarios[contagem],0),4),"")</f>
        <v>JAQUELINE C. B. MESQUITA</v>
      </c>
      <c r="C47" s="113">
        <f ca="1">IF($B47="","",IFERROR(COUNTIFS(tbLancamentos[Nome],$B47,tbLancamentos[Tratativa],"Descontar",tbLancamentos[Data],"&gt;="&amp;C$9,tbLancamentos[Data],"&lt;"&amp;D$9),""))</f>
        <v>1</v>
      </c>
      <c r="D47" s="113">
        <f ca="1">IF($B47="","",IFERROR(COUNTIFS(tbLancamentos[Nome],$B47,tbLancamentos[Tratativa],"Descontar",tbLancamentos[Data],"&gt;="&amp;D$9,tbLancamentos[Data],"&lt;"&amp;E$9),""))</f>
        <v>0</v>
      </c>
      <c r="E47" s="113">
        <f ca="1">IF($B47="","",IFERROR(COUNTIFS(tbLancamentos[Nome],$B47,tbLancamentos[Tratativa],"Descontar",tbLancamentos[Data],"&gt;="&amp;E$9,tbLancamentos[Data],"&lt;"&amp;F$9),""))</f>
        <v>0</v>
      </c>
      <c r="F47" s="113">
        <f ca="1">IF($B47="","",IFERROR(COUNTIFS(tbLancamentos[Nome],$B47,tbLancamentos[Tratativa],"Descontar",tbLancamentos[Data],"&gt;="&amp;F$9,tbLancamentos[Data],"&lt;"&amp;G$9),""))</f>
        <v>0</v>
      </c>
      <c r="G47" s="113">
        <f ca="1">IF($B47="","",IFERROR(COUNTIFS(tbLancamentos[Nome],$B47,tbLancamentos[Tratativa],"Descontar",tbLancamentos[Data],"&gt;="&amp;G$9,tbLancamentos[Data],"&lt;"&amp;H$9),""))</f>
        <v>0</v>
      </c>
      <c r="H47" s="113">
        <f ca="1">IF($B47="","",IFERROR(COUNTIFS(tbLancamentos[Nome],$B47,tbLancamentos[Tratativa],"Descontar",tbLancamentos[Data],"&gt;="&amp;H$9,tbLancamentos[Data],"&lt;"&amp;I$9),""))</f>
        <v>0</v>
      </c>
      <c r="I47" s="113">
        <f ca="1">IF($B47="","",IFERROR(COUNTIFS(tbLancamentos[Nome],$B47,tbLancamentos[Tratativa],"Descontar",tbLancamentos[Data],"&gt;="&amp;I$9,tbLancamentos[Data],"&lt;"&amp;J$9),""))</f>
        <v>0</v>
      </c>
      <c r="J47" s="113">
        <f ca="1">IF($B47="","",IFERROR(COUNTIFS(tbLancamentos[Nome],$B47,tbLancamentos[Tratativa],"Descontar",tbLancamentos[Data],"&gt;="&amp;J$9,tbLancamentos[Data],"&lt;"&amp;K$9),""))</f>
        <v>0</v>
      </c>
      <c r="K47" s="113">
        <f ca="1">IF($B47="","",IFERROR(COUNTIFS(tbLancamentos[Nome],$B47,tbLancamentos[Tratativa],"Descontar",tbLancamentos[Data],"&gt;="&amp;K$9,tbLancamentos[Data],"&lt;"&amp;L$9),""))</f>
        <v>0</v>
      </c>
      <c r="L47" s="113">
        <f ca="1">IF($B47="","",IFERROR(COUNTIFS(tbLancamentos[Nome],$B47,tbLancamentos[Tratativa],"Descontar",tbLancamentos[Data],"&gt;="&amp;L$9,tbLancamentos[Data],"&lt;"&amp;M$9),""))</f>
        <v>0</v>
      </c>
      <c r="M47" s="113">
        <f ca="1">IF($B47="","",IFERROR(COUNTIFS(tbLancamentos[Nome],$B47,tbLancamentos[Tratativa],"Descontar",tbLancamentos[Data],"&gt;="&amp;M$9,tbLancamentos[Data],"&lt;"&amp;N$9),""))</f>
        <v>0</v>
      </c>
      <c r="N47" s="113">
        <f ca="1">IF($B47="","",IFERROR(COUNTIFS(tbLancamentos[Nome],$B47,tbLancamentos[Tratativa],"Descontar",tbLancamentos[Data],"&gt;="&amp;N$9,tbLancamentos[Data],"&lt;"&amp;O$9),""))</f>
        <v>0</v>
      </c>
      <c r="O47" s="114">
        <f t="shared" ca="1" si="39"/>
        <v>1</v>
      </c>
    </row>
    <row r="48" spans="1:15" ht="25.5" customHeight="1" x14ac:dyDescent="0.25">
      <c r="A48" s="118">
        <v>4</v>
      </c>
      <c r="B48" s="119" t="str">
        <f ca="1">IFERROR(INDEX(tbFuncionarios[],MATCH(LARGE(tbFuncionarios[contagem],Res!A48),tbFuncionarios[contagem],0),4),"")</f>
        <v/>
      </c>
      <c r="C48" s="113" t="str">
        <f ca="1">IF($B48="","",IFERROR(COUNTIFS(tbLancamentos[Nome],$B48,tbLancamentos[Tratativa],"Descontar",tbLancamentos[Data],"&gt;="&amp;C$9,tbLancamentos[Data],"&lt;"&amp;D$9),""))</f>
        <v/>
      </c>
      <c r="D48" s="113" t="str">
        <f ca="1">IF($B48="","",IFERROR(COUNTIFS(tbLancamentos[Nome],$B48,tbLancamentos[Tratativa],"Descontar",tbLancamentos[Data],"&gt;="&amp;D$9,tbLancamentos[Data],"&lt;"&amp;E$9),""))</f>
        <v/>
      </c>
      <c r="E48" s="113" t="str">
        <f ca="1">IF($B48="","",IFERROR(COUNTIFS(tbLancamentos[Nome],$B48,tbLancamentos[Tratativa],"Descontar",tbLancamentos[Data],"&gt;="&amp;E$9,tbLancamentos[Data],"&lt;"&amp;F$9),""))</f>
        <v/>
      </c>
      <c r="F48" s="113" t="str">
        <f ca="1">IF($B48="","",IFERROR(COUNTIFS(tbLancamentos[Nome],$B48,tbLancamentos[Tratativa],"Descontar",tbLancamentos[Data],"&gt;="&amp;F$9,tbLancamentos[Data],"&lt;"&amp;G$9),""))</f>
        <v/>
      </c>
      <c r="G48" s="113" t="str">
        <f ca="1">IF($B48="","",IFERROR(COUNTIFS(tbLancamentos[Nome],$B48,tbLancamentos[Tratativa],"Descontar",tbLancamentos[Data],"&gt;="&amp;G$9,tbLancamentos[Data],"&lt;"&amp;H$9),""))</f>
        <v/>
      </c>
      <c r="H48" s="113" t="str">
        <f ca="1">IF($B48="","",IFERROR(COUNTIFS(tbLancamentos[Nome],$B48,tbLancamentos[Tratativa],"Descontar",tbLancamentos[Data],"&gt;="&amp;H$9,tbLancamentos[Data],"&lt;"&amp;I$9),""))</f>
        <v/>
      </c>
      <c r="I48" s="113" t="str">
        <f ca="1">IF($B48="","",IFERROR(COUNTIFS(tbLancamentos[Nome],$B48,tbLancamentos[Tratativa],"Descontar",tbLancamentos[Data],"&gt;="&amp;I$9,tbLancamentos[Data],"&lt;"&amp;J$9),""))</f>
        <v/>
      </c>
      <c r="J48" s="113" t="str">
        <f ca="1">IF($B48="","",IFERROR(COUNTIFS(tbLancamentos[Nome],$B48,tbLancamentos[Tratativa],"Descontar",tbLancamentos[Data],"&gt;="&amp;J$9,tbLancamentos[Data],"&lt;"&amp;K$9),""))</f>
        <v/>
      </c>
      <c r="K48" s="113" t="str">
        <f ca="1">IF($B48="","",IFERROR(COUNTIFS(tbLancamentos[Nome],$B48,tbLancamentos[Tratativa],"Descontar",tbLancamentos[Data],"&gt;="&amp;K$9,tbLancamentos[Data],"&lt;"&amp;L$9),""))</f>
        <v/>
      </c>
      <c r="L48" s="113" t="str">
        <f ca="1">IF($B48="","",IFERROR(COUNTIFS(tbLancamentos[Nome],$B48,tbLancamentos[Tratativa],"Descontar",tbLancamentos[Data],"&gt;="&amp;L$9,tbLancamentos[Data],"&lt;"&amp;M$9),""))</f>
        <v/>
      </c>
      <c r="M48" s="113" t="str">
        <f ca="1">IF($B48="","",IFERROR(COUNTIFS(tbLancamentos[Nome],$B48,tbLancamentos[Tratativa],"Descontar",tbLancamentos[Data],"&gt;="&amp;M$9,tbLancamentos[Data],"&lt;"&amp;N$9),""))</f>
        <v/>
      </c>
      <c r="N48" s="113" t="str">
        <f ca="1">IF($B48="","",IFERROR(COUNTIFS(tbLancamentos[Nome],$B48,tbLancamentos[Tratativa],"Descontar",tbLancamentos[Data],"&gt;="&amp;N$9,tbLancamentos[Data],"&lt;"&amp;O$9),""))</f>
        <v/>
      </c>
      <c r="O48" s="114" t="str">
        <f t="shared" ca="1" si="39"/>
        <v/>
      </c>
    </row>
    <row r="49" spans="1:15" ht="25.5" customHeight="1" x14ac:dyDescent="0.25">
      <c r="A49" s="118">
        <v>5</v>
      </c>
      <c r="B49" s="119" t="str">
        <f ca="1">IFERROR(INDEX(tbFuncionarios[],MATCH(LARGE(tbFuncionarios[contagem],Res!A49),tbFuncionarios[contagem],0),4),"")</f>
        <v/>
      </c>
      <c r="C49" s="113" t="str">
        <f ca="1">IF($B49="","",IFERROR(COUNTIFS(tbLancamentos[Nome],$B49,tbLancamentos[Tratativa],"Descontar",tbLancamentos[Data],"&gt;="&amp;C$9,tbLancamentos[Data],"&lt;"&amp;D$9),""))</f>
        <v/>
      </c>
      <c r="D49" s="113" t="str">
        <f ca="1">IF($B49="","",IFERROR(COUNTIFS(tbLancamentos[Nome],$B49,tbLancamentos[Tratativa],"Descontar",tbLancamentos[Data],"&gt;="&amp;D$9,tbLancamentos[Data],"&lt;"&amp;E$9),""))</f>
        <v/>
      </c>
      <c r="E49" s="113" t="str">
        <f ca="1">IF($B49="","",IFERROR(COUNTIFS(tbLancamentos[Nome],$B49,tbLancamentos[Tratativa],"Descontar",tbLancamentos[Data],"&gt;="&amp;E$9,tbLancamentos[Data],"&lt;"&amp;F$9),""))</f>
        <v/>
      </c>
      <c r="F49" s="113" t="str">
        <f ca="1">IF($B49="","",IFERROR(COUNTIFS(tbLancamentos[Nome],$B49,tbLancamentos[Tratativa],"Descontar",tbLancamentos[Data],"&gt;="&amp;F$9,tbLancamentos[Data],"&lt;"&amp;G$9),""))</f>
        <v/>
      </c>
      <c r="G49" s="113" t="str">
        <f ca="1">IF($B49="","",IFERROR(COUNTIFS(tbLancamentos[Nome],$B49,tbLancamentos[Tratativa],"Descontar",tbLancamentos[Data],"&gt;="&amp;G$9,tbLancamentos[Data],"&lt;"&amp;H$9),""))</f>
        <v/>
      </c>
      <c r="H49" s="113" t="str">
        <f ca="1">IF($B49="","",IFERROR(COUNTIFS(tbLancamentos[Nome],$B49,tbLancamentos[Tratativa],"Descontar",tbLancamentos[Data],"&gt;="&amp;H$9,tbLancamentos[Data],"&lt;"&amp;I$9),""))</f>
        <v/>
      </c>
      <c r="I49" s="113" t="str">
        <f ca="1">IF($B49="","",IFERROR(COUNTIFS(tbLancamentos[Nome],$B49,tbLancamentos[Tratativa],"Descontar",tbLancamentos[Data],"&gt;="&amp;I$9,tbLancamentos[Data],"&lt;"&amp;J$9),""))</f>
        <v/>
      </c>
      <c r="J49" s="113" t="str">
        <f ca="1">IF($B49="","",IFERROR(COUNTIFS(tbLancamentos[Nome],$B49,tbLancamentos[Tratativa],"Descontar",tbLancamentos[Data],"&gt;="&amp;J$9,tbLancamentos[Data],"&lt;"&amp;K$9),""))</f>
        <v/>
      </c>
      <c r="K49" s="113" t="str">
        <f ca="1">IF($B49="","",IFERROR(COUNTIFS(tbLancamentos[Nome],$B49,tbLancamentos[Tratativa],"Descontar",tbLancamentos[Data],"&gt;="&amp;K$9,tbLancamentos[Data],"&lt;"&amp;L$9),""))</f>
        <v/>
      </c>
      <c r="L49" s="113" t="str">
        <f ca="1">IF($B49="","",IFERROR(COUNTIFS(tbLancamentos[Nome],$B49,tbLancamentos[Tratativa],"Descontar",tbLancamentos[Data],"&gt;="&amp;L$9,tbLancamentos[Data],"&lt;"&amp;M$9),""))</f>
        <v/>
      </c>
      <c r="M49" s="113" t="str">
        <f ca="1">IF($B49="","",IFERROR(COUNTIFS(tbLancamentos[Nome],$B49,tbLancamentos[Tratativa],"Descontar",tbLancamentos[Data],"&gt;="&amp;M$9,tbLancamentos[Data],"&lt;"&amp;N$9),""))</f>
        <v/>
      </c>
      <c r="N49" s="113" t="str">
        <f ca="1">IF($B49="","",IFERROR(COUNTIFS(tbLancamentos[Nome],$B49,tbLancamentos[Tratativa],"Descontar",tbLancamentos[Data],"&gt;="&amp;N$9,tbLancamentos[Data],"&lt;"&amp;O$9),""))</f>
        <v/>
      </c>
      <c r="O49" s="114" t="str">
        <f t="shared" ca="1" si="39"/>
        <v/>
      </c>
    </row>
    <row r="50" spans="1:15" ht="20.100000000000001" customHeight="1" x14ac:dyDescent="0.25">
      <c r="A50" s="118"/>
      <c r="B50" s="115" t="s">
        <v>104</v>
      </c>
      <c r="C50" s="114">
        <f ca="1">SUM(C45:C48)</f>
        <v>3</v>
      </c>
      <c r="D50" s="114">
        <f t="shared" ref="D50" ca="1" si="40">SUM(D45:D48)</f>
        <v>0</v>
      </c>
      <c r="E50" s="114">
        <f t="shared" ref="E50" ca="1" si="41">SUM(E45:E48)</f>
        <v>0</v>
      </c>
      <c r="F50" s="114">
        <f t="shared" ref="F50" ca="1" si="42">SUM(F45:F48)</f>
        <v>0</v>
      </c>
      <c r="G50" s="114">
        <f t="shared" ref="G50" ca="1" si="43">SUM(G45:G48)</f>
        <v>0</v>
      </c>
      <c r="H50" s="114">
        <f t="shared" ref="H50" ca="1" si="44">SUM(H45:H48)</f>
        <v>0</v>
      </c>
      <c r="I50" s="114">
        <f t="shared" ref="I50" ca="1" si="45">SUM(I45:I48)</f>
        <v>0</v>
      </c>
      <c r="J50" s="114">
        <f t="shared" ref="J50" ca="1" si="46">SUM(J45:J48)</f>
        <v>0</v>
      </c>
      <c r="K50" s="114">
        <f t="shared" ref="K50" ca="1" si="47">SUM(K45:K48)</f>
        <v>0</v>
      </c>
      <c r="L50" s="114">
        <f t="shared" ref="L50" ca="1" si="48">SUM(L45:L48)</f>
        <v>0</v>
      </c>
      <c r="M50" s="114">
        <f t="shared" ref="M50" ca="1" si="49">SUM(M45:M48)</f>
        <v>0</v>
      </c>
      <c r="N50" s="114">
        <f t="shared" ref="N50" ca="1" si="50">SUM(N45:N48)</f>
        <v>0</v>
      </c>
    </row>
    <row r="51" spans="1:15" x14ac:dyDescent="0.25">
      <c r="A51" s="118"/>
    </row>
    <row r="52" spans="1:15" ht="18.75" x14ac:dyDescent="0.3">
      <c r="A52" s="118"/>
      <c r="B52" s="110" t="s">
        <v>114</v>
      </c>
    </row>
    <row r="53" spans="1:15" ht="20.100000000000001" customHeight="1" x14ac:dyDescent="0.25">
      <c r="A53" s="118"/>
      <c r="B53" s="112" t="s">
        <v>115</v>
      </c>
      <c r="C53" s="53" t="s">
        <v>84</v>
      </c>
      <c r="D53" s="53" t="s">
        <v>85</v>
      </c>
      <c r="E53" s="53" t="s">
        <v>86</v>
      </c>
      <c r="F53" s="53" t="s">
        <v>87</v>
      </c>
      <c r="G53" s="53" t="s">
        <v>88</v>
      </c>
      <c r="H53" s="53" t="s">
        <v>89</v>
      </c>
      <c r="I53" s="53" t="s">
        <v>90</v>
      </c>
      <c r="J53" s="53" t="s">
        <v>91</v>
      </c>
      <c r="K53" s="53" t="s">
        <v>92</v>
      </c>
      <c r="L53" s="53" t="s">
        <v>93</v>
      </c>
      <c r="M53" s="53" t="s">
        <v>94</v>
      </c>
      <c r="N53" s="53" t="s">
        <v>95</v>
      </c>
      <c r="O53" s="53" t="s">
        <v>104</v>
      </c>
    </row>
    <row r="54" spans="1:15" ht="25.5" customHeight="1" x14ac:dyDescent="0.25">
      <c r="A54" s="118">
        <v>1</v>
      </c>
      <c r="B54" s="119" t="str">
        <f ca="1">IFERROR(INDEX(tbFuncionarios[],MATCH(LARGE(tbFuncionarios[horas],Res!A54),tbFuncionarios[horas],0),4),"")</f>
        <v>JAIME RAMOS COSTA JUNIOR</v>
      </c>
      <c r="C54" s="116">
        <f ca="1">IF($B54="","",IFERROR(SUMIFS(tbLancamentos[Hr Devida],tbLancamentos[Nome],$B54,tbLancamentos[Tratativa],"Descontar",tbLancamentos[Data],"&gt;="&amp;C$9,tbLancamentos[Data],"&lt;"&amp;D$9),""))</f>
        <v>0.11111701368045035</v>
      </c>
      <c r="D54" s="116">
        <f ca="1">IF($B54="","",IFERROR(SUMIFS(tbLancamentos[Hr Devida],tbLancamentos[Nome],$B54,tbLancamentos[Tratativa],"Descontar",tbLancamentos[Data],"&gt;="&amp;D$9,tbLancamentos[Data],"&lt;"&amp;E$9),""))</f>
        <v>0</v>
      </c>
      <c r="E54" s="116">
        <f ca="1">IF($B54="","",IFERROR(SUMIFS(tbLancamentos[Hr Devida],tbLancamentos[Nome],$B54,tbLancamentos[Tratativa],"Descontar",tbLancamentos[Data],"&gt;="&amp;E$9,tbLancamentos[Data],"&lt;"&amp;F$9),""))</f>
        <v>0</v>
      </c>
      <c r="F54" s="116">
        <f ca="1">IF($B54="","",IFERROR(SUMIFS(tbLancamentos[Hr Devida],tbLancamentos[Nome],$B54,tbLancamentos[Tratativa],"Descontar",tbLancamentos[Data],"&gt;="&amp;F$9,tbLancamentos[Data],"&lt;"&amp;G$9),""))</f>
        <v>0</v>
      </c>
      <c r="G54" s="116">
        <f ca="1">IF($B54="","",IFERROR(SUMIFS(tbLancamentos[Hr Devida],tbLancamentos[Nome],$B54,tbLancamentos[Tratativa],"Descontar",tbLancamentos[Data],"&gt;="&amp;G$9,tbLancamentos[Data],"&lt;"&amp;H$9),""))</f>
        <v>0</v>
      </c>
      <c r="H54" s="116">
        <f ca="1">IF($B54="","",IFERROR(SUMIFS(tbLancamentos[Hr Devida],tbLancamentos[Nome],$B54,tbLancamentos[Tratativa],"Descontar",tbLancamentos[Data],"&gt;="&amp;H$9,tbLancamentos[Data],"&lt;"&amp;I$9),""))</f>
        <v>0</v>
      </c>
      <c r="I54" s="116">
        <f ca="1">IF($B54="","",IFERROR(SUMIFS(tbLancamentos[Hr Devida],tbLancamentos[Nome],$B54,tbLancamentos[Tratativa],"Descontar",tbLancamentos[Data],"&gt;="&amp;I$9,tbLancamentos[Data],"&lt;"&amp;J$9),""))</f>
        <v>0</v>
      </c>
      <c r="J54" s="116">
        <f ca="1">IF($B54="","",IFERROR(SUMIFS(tbLancamentos[Hr Devida],tbLancamentos[Nome],$B54,tbLancamentos[Tratativa],"Descontar",tbLancamentos[Data],"&gt;="&amp;J$9,tbLancamentos[Data],"&lt;"&amp;K$9),""))</f>
        <v>0</v>
      </c>
      <c r="K54" s="116">
        <f ca="1">IF($B54="","",IFERROR(SUMIFS(tbLancamentos[Hr Devida],tbLancamentos[Nome],$B54,tbLancamentos[Tratativa],"Descontar",tbLancamentos[Data],"&gt;="&amp;K$9,tbLancamentos[Data],"&lt;"&amp;L$9),""))</f>
        <v>0</v>
      </c>
      <c r="L54" s="116">
        <f ca="1">IF($B54="","",IFERROR(SUMIFS(tbLancamentos[Hr Devida],tbLancamentos[Nome],$B54,tbLancamentos[Tratativa],"Descontar",tbLancamentos[Data],"&gt;="&amp;L$9,tbLancamentos[Data],"&lt;"&amp;M$9),""))</f>
        <v>0</v>
      </c>
      <c r="M54" s="116">
        <f ca="1">IF($B54="","",IFERROR(SUMIFS(tbLancamentos[Hr Devida],tbLancamentos[Nome],$B54,tbLancamentos[Tratativa],"Descontar",tbLancamentos[Data],"&gt;="&amp;M$9,tbLancamentos[Data],"&lt;"&amp;N$9),""))</f>
        <v>0</v>
      </c>
      <c r="N54" s="116">
        <f ca="1">IF($B54="","",IFERROR(SUMIFS(tbLancamentos[Hr Devida],tbLancamentos[Nome],$B54,tbLancamentos[Tratativa],"Descontar",tbLancamentos[Data],"&gt;="&amp;N$9,tbLancamentos[Data],"&lt;"&amp;O$9),""))</f>
        <v>0</v>
      </c>
      <c r="O54" s="117">
        <f ca="1">IF(B54="","",SUM(C54:N54))</f>
        <v>0.11111701368045035</v>
      </c>
    </row>
    <row r="55" spans="1:15" ht="25.5" customHeight="1" x14ac:dyDescent="0.25">
      <c r="A55" s="118">
        <v>2</v>
      </c>
      <c r="B55" s="119" t="str">
        <f ca="1">IFERROR(INDEX(tbFuncionarios[],MATCH(LARGE(tbFuncionarios[horas],Res!A55),tbFuncionarios[horas],0),4),"")</f>
        <v>JAQUELINE C. B. MESQUITA</v>
      </c>
      <c r="C55" s="116">
        <f ca="1">IF($B55="","",IFERROR(SUMIFS(tbLancamentos[Hr Devida],tbLancamentos[Nome],$B55,tbLancamentos[Tratativa],"Descontar",tbLancamentos[Data],"&gt;="&amp;C$9,tbLancamentos[Data],"&lt;"&amp;D$9),""))</f>
        <v>6.9748706587286935E-2</v>
      </c>
      <c r="D55" s="116">
        <f ca="1">IF($B55="","",IFERROR(SUMIFS(tbLancamentos[Hr Devida],tbLancamentos[Nome],$B55,tbLancamentos[Tratativa],"Descontar",tbLancamentos[Data],"&gt;="&amp;D$9,tbLancamentos[Data],"&lt;"&amp;E$9),""))</f>
        <v>0</v>
      </c>
      <c r="E55" s="116">
        <f ca="1">IF($B55="","",IFERROR(SUMIFS(tbLancamentos[Hr Devida],tbLancamentos[Nome],$B55,tbLancamentos[Tratativa],"Descontar",tbLancamentos[Data],"&gt;="&amp;E$9,tbLancamentos[Data],"&lt;"&amp;F$9),""))</f>
        <v>0</v>
      </c>
      <c r="F55" s="116">
        <f ca="1">IF($B55="","",IFERROR(SUMIFS(tbLancamentos[Hr Devida],tbLancamentos[Nome],$B55,tbLancamentos[Tratativa],"Descontar",tbLancamentos[Data],"&gt;="&amp;F$9,tbLancamentos[Data],"&lt;"&amp;G$9),""))</f>
        <v>0</v>
      </c>
      <c r="G55" s="116">
        <f ca="1">IF($B55="","",IFERROR(SUMIFS(tbLancamentos[Hr Devida],tbLancamentos[Nome],$B55,tbLancamentos[Tratativa],"Descontar",tbLancamentos[Data],"&gt;="&amp;G$9,tbLancamentos[Data],"&lt;"&amp;H$9),""))</f>
        <v>0</v>
      </c>
      <c r="H55" s="116">
        <f ca="1">IF($B55="","",IFERROR(SUMIFS(tbLancamentos[Hr Devida],tbLancamentos[Nome],$B55,tbLancamentos[Tratativa],"Descontar",tbLancamentos[Data],"&gt;="&amp;H$9,tbLancamentos[Data],"&lt;"&amp;I$9),""))</f>
        <v>0</v>
      </c>
      <c r="I55" s="116">
        <f ca="1">IF($B55="","",IFERROR(SUMIFS(tbLancamentos[Hr Devida],tbLancamentos[Nome],$B55,tbLancamentos[Tratativa],"Descontar",tbLancamentos[Data],"&gt;="&amp;I$9,tbLancamentos[Data],"&lt;"&amp;J$9),""))</f>
        <v>0</v>
      </c>
      <c r="J55" s="116">
        <f ca="1">IF($B55="","",IFERROR(SUMIFS(tbLancamentos[Hr Devida],tbLancamentos[Nome],$B55,tbLancamentos[Tratativa],"Descontar",tbLancamentos[Data],"&gt;="&amp;J$9,tbLancamentos[Data],"&lt;"&amp;K$9),""))</f>
        <v>0</v>
      </c>
      <c r="K55" s="116">
        <f ca="1">IF($B55="","",IFERROR(SUMIFS(tbLancamentos[Hr Devida],tbLancamentos[Nome],$B55,tbLancamentos[Tratativa],"Descontar",tbLancamentos[Data],"&gt;="&amp;K$9,tbLancamentos[Data],"&lt;"&amp;L$9),""))</f>
        <v>0</v>
      </c>
      <c r="L55" s="116">
        <f ca="1">IF($B55="","",IFERROR(SUMIFS(tbLancamentos[Hr Devida],tbLancamentos[Nome],$B55,tbLancamentos[Tratativa],"Descontar",tbLancamentos[Data],"&gt;="&amp;L$9,tbLancamentos[Data],"&lt;"&amp;M$9),""))</f>
        <v>0</v>
      </c>
      <c r="M55" s="116">
        <f ca="1">IF($B55="","",IFERROR(SUMIFS(tbLancamentos[Hr Devida],tbLancamentos[Nome],$B55,tbLancamentos[Tratativa],"Descontar",tbLancamentos[Data],"&gt;="&amp;M$9,tbLancamentos[Data],"&lt;"&amp;N$9),""))</f>
        <v>0</v>
      </c>
      <c r="N55" s="116">
        <f ca="1">IF($B55="","",IFERROR(SUMIFS(tbLancamentos[Hr Devida],tbLancamentos[Nome],$B55,tbLancamentos[Tratativa],"Descontar",tbLancamentos[Data],"&gt;="&amp;N$9,tbLancamentos[Data],"&lt;"&amp;O$9),""))</f>
        <v>0</v>
      </c>
      <c r="O55" s="117">
        <f t="shared" ref="O55:O58" ca="1" si="51">IF(B55="","",SUM(C55:N55))</f>
        <v>6.9748706587286935E-2</v>
      </c>
    </row>
    <row r="56" spans="1:15" ht="25.5" customHeight="1" x14ac:dyDescent="0.25">
      <c r="A56" s="118">
        <v>3</v>
      </c>
      <c r="B56" s="119" t="str">
        <f ca="1">IFERROR(INDEX(tbFuncionarios[],MATCH(LARGE(tbFuncionarios[horas],Res!A56),tbFuncionarios[horas],0),4),"")</f>
        <v>MARCIO MOREIRA SIQUEIRA</v>
      </c>
      <c r="C56" s="116">
        <f ca="1">IF($B56="","",IFERROR(SUMIFS(tbLancamentos[Hr Devida],tbLancamentos[Nome],$B56,tbLancamentos[Tratativa],"Descontar",tbLancamentos[Data],"&gt;="&amp;C$9,tbLancamentos[Data],"&lt;"&amp;D$9),""))</f>
        <v>5.3344906332566056E-2</v>
      </c>
      <c r="D56" s="116">
        <f ca="1">IF($B56="","",IFERROR(SUMIFS(tbLancamentos[Hr Devida],tbLancamentos[Nome],$B56,tbLancamentos[Tratativa],"Descontar",tbLancamentos[Data],"&gt;="&amp;D$9,tbLancamentos[Data],"&lt;"&amp;E$9),""))</f>
        <v>0</v>
      </c>
      <c r="E56" s="116">
        <f ca="1">IF($B56="","",IFERROR(SUMIFS(tbLancamentos[Hr Devida],tbLancamentos[Nome],$B56,tbLancamentos[Tratativa],"Descontar",tbLancamentos[Data],"&gt;="&amp;E$9,tbLancamentos[Data],"&lt;"&amp;F$9),""))</f>
        <v>0</v>
      </c>
      <c r="F56" s="116">
        <f ca="1">IF($B56="","",IFERROR(SUMIFS(tbLancamentos[Hr Devida],tbLancamentos[Nome],$B56,tbLancamentos[Tratativa],"Descontar",tbLancamentos[Data],"&gt;="&amp;F$9,tbLancamentos[Data],"&lt;"&amp;G$9),""))</f>
        <v>0</v>
      </c>
      <c r="G56" s="116">
        <f ca="1">IF($B56="","",IFERROR(SUMIFS(tbLancamentos[Hr Devida],tbLancamentos[Nome],$B56,tbLancamentos[Tratativa],"Descontar",tbLancamentos[Data],"&gt;="&amp;G$9,tbLancamentos[Data],"&lt;"&amp;H$9),""))</f>
        <v>0</v>
      </c>
      <c r="H56" s="116">
        <f ca="1">IF($B56="","",IFERROR(SUMIFS(tbLancamentos[Hr Devida],tbLancamentos[Nome],$B56,tbLancamentos[Tratativa],"Descontar",tbLancamentos[Data],"&gt;="&amp;H$9,tbLancamentos[Data],"&lt;"&amp;I$9),""))</f>
        <v>0</v>
      </c>
      <c r="I56" s="116">
        <f ca="1">IF($B56="","",IFERROR(SUMIFS(tbLancamentos[Hr Devida],tbLancamentos[Nome],$B56,tbLancamentos[Tratativa],"Descontar",tbLancamentos[Data],"&gt;="&amp;I$9,tbLancamentos[Data],"&lt;"&amp;J$9),""))</f>
        <v>0</v>
      </c>
      <c r="J56" s="116">
        <f ca="1">IF($B56="","",IFERROR(SUMIFS(tbLancamentos[Hr Devida],tbLancamentos[Nome],$B56,tbLancamentos[Tratativa],"Descontar",tbLancamentos[Data],"&gt;="&amp;J$9,tbLancamentos[Data],"&lt;"&amp;K$9),""))</f>
        <v>0</v>
      </c>
      <c r="K56" s="116">
        <f ca="1">IF($B56="","",IFERROR(SUMIFS(tbLancamentos[Hr Devida],tbLancamentos[Nome],$B56,tbLancamentos[Tratativa],"Descontar",tbLancamentos[Data],"&gt;="&amp;K$9,tbLancamentos[Data],"&lt;"&amp;L$9),""))</f>
        <v>0</v>
      </c>
      <c r="L56" s="116">
        <f ca="1">IF($B56="","",IFERROR(SUMIFS(tbLancamentos[Hr Devida],tbLancamentos[Nome],$B56,tbLancamentos[Tratativa],"Descontar",tbLancamentos[Data],"&gt;="&amp;L$9,tbLancamentos[Data],"&lt;"&amp;M$9),""))</f>
        <v>0</v>
      </c>
      <c r="M56" s="116">
        <f ca="1">IF($B56="","",IFERROR(SUMIFS(tbLancamentos[Hr Devida],tbLancamentos[Nome],$B56,tbLancamentos[Tratativa],"Descontar",tbLancamentos[Data],"&gt;="&amp;M$9,tbLancamentos[Data],"&lt;"&amp;N$9),""))</f>
        <v>0</v>
      </c>
      <c r="N56" s="116">
        <f ca="1">IF($B56="","",IFERROR(SUMIFS(tbLancamentos[Hr Devida],tbLancamentos[Nome],$B56,tbLancamentos[Tratativa],"Descontar",tbLancamentos[Data],"&gt;="&amp;N$9,tbLancamentos[Data],"&lt;"&amp;O$9),""))</f>
        <v>0</v>
      </c>
      <c r="O56" s="117">
        <f t="shared" ca="1" si="51"/>
        <v>5.3344906332566056E-2</v>
      </c>
    </row>
    <row r="57" spans="1:15" ht="25.5" customHeight="1" x14ac:dyDescent="0.25">
      <c r="A57" s="118">
        <v>4</v>
      </c>
      <c r="B57" s="119" t="str">
        <f ca="1">IFERROR(INDEX(tbFuncionarios[],MATCH(LARGE(tbFuncionarios[horas],Res!A57),tbFuncionarios[horas],0),4),"")</f>
        <v/>
      </c>
      <c r="C57" s="116" t="str">
        <f ca="1">IF($B57="","",IFERROR(SUMIFS(tbLancamentos[Hr Devida],tbLancamentos[Nome],$B57,tbLancamentos[Tratativa],"Descontar",tbLancamentos[Data],"&gt;="&amp;C$9,tbLancamentos[Data],"&lt;"&amp;D$9),""))</f>
        <v/>
      </c>
      <c r="D57" s="116" t="str">
        <f ca="1">IF($B57="","",IFERROR(SUMIFS(tbLancamentos[Hr Devida],tbLancamentos[Nome],$B57,tbLancamentos[Tratativa],"Descontar",tbLancamentos[Data],"&gt;="&amp;D$9,tbLancamentos[Data],"&lt;"&amp;E$9),""))</f>
        <v/>
      </c>
      <c r="E57" s="116" t="str">
        <f ca="1">IF($B57="","",IFERROR(SUMIFS(tbLancamentos[Hr Devida],tbLancamentos[Nome],$B57,tbLancamentos[Tratativa],"Descontar",tbLancamentos[Data],"&gt;="&amp;E$9,tbLancamentos[Data],"&lt;"&amp;F$9),""))</f>
        <v/>
      </c>
      <c r="F57" s="116" t="str">
        <f ca="1">IF($B57="","",IFERROR(SUMIFS(tbLancamentos[Hr Devida],tbLancamentos[Nome],$B57,tbLancamentos[Tratativa],"Descontar",tbLancamentos[Data],"&gt;="&amp;F$9,tbLancamentos[Data],"&lt;"&amp;G$9),""))</f>
        <v/>
      </c>
      <c r="G57" s="116" t="str">
        <f ca="1">IF($B57="","",IFERROR(SUMIFS(tbLancamentos[Hr Devida],tbLancamentos[Nome],$B57,tbLancamentos[Tratativa],"Descontar",tbLancamentos[Data],"&gt;="&amp;G$9,tbLancamentos[Data],"&lt;"&amp;H$9),""))</f>
        <v/>
      </c>
      <c r="H57" s="116" t="str">
        <f ca="1">IF($B57="","",IFERROR(SUMIFS(tbLancamentos[Hr Devida],tbLancamentos[Nome],$B57,tbLancamentos[Tratativa],"Descontar",tbLancamentos[Data],"&gt;="&amp;H$9,tbLancamentos[Data],"&lt;"&amp;I$9),""))</f>
        <v/>
      </c>
      <c r="I57" s="116" t="str">
        <f ca="1">IF($B57="","",IFERROR(SUMIFS(tbLancamentos[Hr Devida],tbLancamentos[Nome],$B57,tbLancamentos[Tratativa],"Descontar",tbLancamentos[Data],"&gt;="&amp;I$9,tbLancamentos[Data],"&lt;"&amp;J$9),""))</f>
        <v/>
      </c>
      <c r="J57" s="116" t="str">
        <f ca="1">IF($B57="","",IFERROR(SUMIFS(tbLancamentos[Hr Devida],tbLancamentos[Nome],$B57,tbLancamentos[Tratativa],"Descontar",tbLancamentos[Data],"&gt;="&amp;J$9,tbLancamentos[Data],"&lt;"&amp;K$9),""))</f>
        <v/>
      </c>
      <c r="K57" s="116" t="str">
        <f ca="1">IF($B57="","",IFERROR(SUMIFS(tbLancamentos[Hr Devida],tbLancamentos[Nome],$B57,tbLancamentos[Tratativa],"Descontar",tbLancamentos[Data],"&gt;="&amp;K$9,tbLancamentos[Data],"&lt;"&amp;L$9),""))</f>
        <v/>
      </c>
      <c r="L57" s="116" t="str">
        <f ca="1">IF($B57="","",IFERROR(SUMIFS(tbLancamentos[Hr Devida],tbLancamentos[Nome],$B57,tbLancamentos[Tratativa],"Descontar",tbLancamentos[Data],"&gt;="&amp;L$9,tbLancamentos[Data],"&lt;"&amp;M$9),""))</f>
        <v/>
      </c>
      <c r="M57" s="116" t="str">
        <f ca="1">IF($B57="","",IFERROR(SUMIFS(tbLancamentos[Hr Devida],tbLancamentos[Nome],$B57,tbLancamentos[Tratativa],"Descontar",tbLancamentos[Data],"&gt;="&amp;M$9,tbLancamentos[Data],"&lt;"&amp;N$9),""))</f>
        <v/>
      </c>
      <c r="N57" s="116" t="str">
        <f ca="1">IF($B57="","",IFERROR(SUMIFS(tbLancamentos[Hr Devida],tbLancamentos[Nome],$B57,tbLancamentos[Tratativa],"Descontar",tbLancamentos[Data],"&gt;="&amp;N$9,tbLancamentos[Data],"&lt;"&amp;O$9),""))</f>
        <v/>
      </c>
      <c r="O57" s="117" t="str">
        <f t="shared" ca="1" si="51"/>
        <v/>
      </c>
    </row>
    <row r="58" spans="1:15" ht="25.5" customHeight="1" x14ac:dyDescent="0.25">
      <c r="A58" s="118">
        <v>5</v>
      </c>
      <c r="B58" s="119" t="str">
        <f ca="1">IFERROR(INDEX(tbFuncionarios[],MATCH(LARGE(tbFuncionarios[horas],Res!A58),tbFuncionarios[horas],0),4),"")</f>
        <v/>
      </c>
      <c r="C58" s="116" t="str">
        <f ca="1">IF($B58="","",IFERROR(SUMIFS(tbLancamentos[Hr Devida],tbLancamentos[Nome],$B58,tbLancamentos[Tratativa],"Descontar",tbLancamentos[Data],"&gt;="&amp;C$9,tbLancamentos[Data],"&lt;"&amp;D$9),""))</f>
        <v/>
      </c>
      <c r="D58" s="116" t="str">
        <f ca="1">IF($B58="","",IFERROR(SUMIFS(tbLancamentos[Hr Devida],tbLancamentos[Nome],$B58,tbLancamentos[Tratativa],"Descontar",tbLancamentos[Data],"&gt;="&amp;D$9,tbLancamentos[Data],"&lt;"&amp;E$9),""))</f>
        <v/>
      </c>
      <c r="E58" s="116" t="str">
        <f ca="1">IF($B58="","",IFERROR(SUMIFS(tbLancamentos[Hr Devida],tbLancamentos[Nome],$B58,tbLancamentos[Tratativa],"Descontar",tbLancamentos[Data],"&gt;="&amp;E$9,tbLancamentos[Data],"&lt;"&amp;F$9),""))</f>
        <v/>
      </c>
      <c r="F58" s="116" t="str">
        <f ca="1">IF($B58="","",IFERROR(SUMIFS(tbLancamentos[Hr Devida],tbLancamentos[Nome],$B58,tbLancamentos[Tratativa],"Descontar",tbLancamentos[Data],"&gt;="&amp;F$9,tbLancamentos[Data],"&lt;"&amp;G$9),""))</f>
        <v/>
      </c>
      <c r="G58" s="116" t="str">
        <f ca="1">IF($B58="","",IFERROR(SUMIFS(tbLancamentos[Hr Devida],tbLancamentos[Nome],$B58,tbLancamentos[Tratativa],"Descontar",tbLancamentos[Data],"&gt;="&amp;G$9,tbLancamentos[Data],"&lt;"&amp;H$9),""))</f>
        <v/>
      </c>
      <c r="H58" s="116" t="str">
        <f ca="1">IF($B58="","",IFERROR(SUMIFS(tbLancamentos[Hr Devida],tbLancamentos[Nome],$B58,tbLancamentos[Tratativa],"Descontar",tbLancamentos[Data],"&gt;="&amp;H$9,tbLancamentos[Data],"&lt;"&amp;I$9),""))</f>
        <v/>
      </c>
      <c r="I58" s="116" t="str">
        <f ca="1">IF($B58="","",IFERROR(SUMIFS(tbLancamentos[Hr Devida],tbLancamentos[Nome],$B58,tbLancamentos[Tratativa],"Descontar",tbLancamentos[Data],"&gt;="&amp;I$9,tbLancamentos[Data],"&lt;"&amp;J$9),""))</f>
        <v/>
      </c>
      <c r="J58" s="116" t="str">
        <f ca="1">IF($B58="","",IFERROR(SUMIFS(tbLancamentos[Hr Devida],tbLancamentos[Nome],$B58,tbLancamentos[Tratativa],"Descontar",tbLancamentos[Data],"&gt;="&amp;J$9,tbLancamentos[Data],"&lt;"&amp;K$9),""))</f>
        <v/>
      </c>
      <c r="K58" s="116" t="str">
        <f ca="1">IF($B58="","",IFERROR(SUMIFS(tbLancamentos[Hr Devida],tbLancamentos[Nome],$B58,tbLancamentos[Tratativa],"Descontar",tbLancamentos[Data],"&gt;="&amp;K$9,tbLancamentos[Data],"&lt;"&amp;L$9),""))</f>
        <v/>
      </c>
      <c r="L58" s="116" t="str">
        <f ca="1">IF($B58="","",IFERROR(SUMIFS(tbLancamentos[Hr Devida],tbLancamentos[Nome],$B58,tbLancamentos[Tratativa],"Descontar",tbLancamentos[Data],"&gt;="&amp;L$9,tbLancamentos[Data],"&lt;"&amp;M$9),""))</f>
        <v/>
      </c>
      <c r="M58" s="116" t="str">
        <f ca="1">IF($B58="","",IFERROR(SUMIFS(tbLancamentos[Hr Devida],tbLancamentos[Nome],$B58,tbLancamentos[Tratativa],"Descontar",tbLancamentos[Data],"&gt;="&amp;M$9,tbLancamentos[Data],"&lt;"&amp;N$9),""))</f>
        <v/>
      </c>
      <c r="N58" s="116" t="str">
        <f ca="1">IF($B58="","",IFERROR(SUMIFS(tbLancamentos[Hr Devida],tbLancamentos[Nome],$B58,tbLancamentos[Tratativa],"Descontar",tbLancamentos[Data],"&gt;="&amp;N$9,tbLancamentos[Data],"&lt;"&amp;O$9),""))</f>
        <v/>
      </c>
      <c r="O58" s="117" t="str">
        <f t="shared" ca="1" si="51"/>
        <v/>
      </c>
    </row>
    <row r="59" spans="1:15" ht="20.100000000000001" customHeight="1" x14ac:dyDescent="0.25">
      <c r="B59" s="115" t="s">
        <v>104</v>
      </c>
      <c r="C59" s="117">
        <f ca="1">SUM(C54:C57)</f>
        <v>0.23421062660030334</v>
      </c>
      <c r="D59" s="117">
        <f t="shared" ref="D59" ca="1" si="52">SUM(D54:D57)</f>
        <v>0</v>
      </c>
      <c r="E59" s="117">
        <f t="shared" ref="E59" ca="1" si="53">SUM(E54:E57)</f>
        <v>0</v>
      </c>
      <c r="F59" s="117">
        <f t="shared" ref="F59" ca="1" si="54">SUM(F54:F57)</f>
        <v>0</v>
      </c>
      <c r="G59" s="117">
        <f t="shared" ref="G59" ca="1" si="55">SUM(G54:G57)</f>
        <v>0</v>
      </c>
      <c r="H59" s="117">
        <f t="shared" ref="H59" ca="1" si="56">SUM(H54:H57)</f>
        <v>0</v>
      </c>
      <c r="I59" s="117">
        <f t="shared" ref="I59" ca="1" si="57">SUM(I54:I57)</f>
        <v>0</v>
      </c>
      <c r="J59" s="117">
        <f t="shared" ref="J59" ca="1" si="58">SUM(J54:J57)</f>
        <v>0</v>
      </c>
      <c r="K59" s="117">
        <f t="shared" ref="K59" ca="1" si="59">SUM(K54:K57)</f>
        <v>0</v>
      </c>
      <c r="L59" s="117">
        <f t="shared" ref="L59" ca="1" si="60">SUM(L54:L57)</f>
        <v>0</v>
      </c>
      <c r="M59" s="117">
        <f t="shared" ref="M59" ca="1" si="61">SUM(M54:M57)</f>
        <v>0</v>
      </c>
      <c r="N59" s="117">
        <f t="shared" ref="N59" ca="1" si="62">SUM(N54:N57)</f>
        <v>0</v>
      </c>
    </row>
  </sheetData>
  <sheetProtection password="9004" sheet="1" objects="1" scenarios="1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62"/>
  <sheetViews>
    <sheetView showGridLines="0" zoomScaleNormal="100" workbookViewId="0">
      <selection sqref="A1:XFD1048576"/>
    </sheetView>
  </sheetViews>
  <sheetFormatPr defaultRowHeight="15" x14ac:dyDescent="0.25"/>
  <cols>
    <col min="1" max="1" width="2.7109375" style="9" customWidth="1"/>
    <col min="2" max="19" width="9.140625" style="9"/>
    <col min="20" max="20" width="2.42578125" style="9" customWidth="1"/>
    <col min="21" max="16384" width="9.140625" style="9"/>
  </cols>
  <sheetData>
    <row r="1" spans="2:2" s="5" customFormat="1" ht="30" customHeight="1" x14ac:dyDescent="0.25"/>
    <row r="2" spans="2:2" s="6" customFormat="1" ht="24.95" customHeight="1" x14ac:dyDescent="0.25"/>
    <row r="3" spans="2:2" s="7" customFormat="1" ht="20.100000000000001" customHeight="1" x14ac:dyDescent="0.25"/>
    <row r="4" spans="2:2" ht="21" x14ac:dyDescent="0.35">
      <c r="B4" s="52" t="s">
        <v>30</v>
      </c>
    </row>
    <row r="6" spans="2:2" ht="18.75" x14ac:dyDescent="0.3">
      <c r="B6" s="110" t="s">
        <v>106</v>
      </c>
    </row>
    <row r="38" spans="2:2" ht="18.75" x14ac:dyDescent="0.3">
      <c r="B38" s="110" t="s">
        <v>107</v>
      </c>
    </row>
    <row r="69" spans="2:2" ht="18.75" x14ac:dyDescent="0.3">
      <c r="B69" s="110" t="s">
        <v>111</v>
      </c>
    </row>
    <row r="100" spans="2:2" ht="18.75" x14ac:dyDescent="0.3">
      <c r="B100" s="110" t="s">
        <v>112</v>
      </c>
    </row>
    <row r="131" spans="2:2" ht="18.75" x14ac:dyDescent="0.3">
      <c r="B131" s="110" t="s">
        <v>113</v>
      </c>
    </row>
    <row r="162" spans="2:2" ht="18.75" x14ac:dyDescent="0.3">
      <c r="B162" s="110" t="s">
        <v>114</v>
      </c>
    </row>
  </sheetData>
  <sheetProtection password="9004" sheet="1" objects="1" scenarios="1"/>
  <printOptions horizontalCentered="1"/>
  <pageMargins left="0.23622047244094491" right="0.23622047244094491" top="0.74803149606299213" bottom="0.74803149606299213" header="0.31496062992125984" footer="0.31496062992125984"/>
  <pageSetup paperSize="9" scale="86" orientation="landscape" r:id="rId1"/>
  <rowBreaks count="5" manualBreakCount="5">
    <brk id="37" min="1" max="18" man="1"/>
    <brk id="68" min="1" max="18" man="1"/>
    <brk id="99" min="1" max="18" man="1"/>
    <brk id="130" min="1" max="18" man="1"/>
    <brk id="161" min="1" max="18" man="1"/>
  </rowBreaks>
  <colBreaks count="1" manualBreakCount="1">
    <brk id="19" min="5" max="191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52"/>
  <sheetViews>
    <sheetView showGridLines="0" zoomScaleNormal="100" zoomScaleSheetLayoutView="70" workbookViewId="0">
      <selection activeCell="D4" sqref="D4"/>
    </sheetView>
  </sheetViews>
  <sheetFormatPr defaultRowHeight="15" x14ac:dyDescent="0.25"/>
  <cols>
    <col min="1" max="1" width="2.7109375" style="9" customWidth="1"/>
    <col min="2" max="2" width="20.28515625" style="9" customWidth="1"/>
    <col min="3" max="4" width="10.85546875" style="9" customWidth="1"/>
    <col min="5" max="5" width="12.42578125" style="9" bestFit="1" customWidth="1"/>
    <col min="6" max="15" width="10.85546875" style="9" customWidth="1"/>
    <col min="16" max="16" width="3.42578125" style="9" customWidth="1"/>
    <col min="17" max="26" width="9.140625" style="9"/>
    <col min="27" max="27" width="10.42578125" style="124" bestFit="1" customWidth="1"/>
    <col min="28" max="28" width="9.140625" style="124"/>
    <col min="29" max="16384" width="9.140625" style="9"/>
  </cols>
  <sheetData>
    <row r="1" spans="2:28" s="5" customFormat="1" ht="30" customHeight="1" x14ac:dyDescent="0.25">
      <c r="AA1" s="121"/>
      <c r="AB1" s="121"/>
    </row>
    <row r="2" spans="2:28" s="6" customFormat="1" ht="24.95" customHeight="1" x14ac:dyDescent="0.25">
      <c r="AA2" s="122"/>
      <c r="AB2" s="122"/>
    </row>
    <row r="3" spans="2:28" s="7" customFormat="1" ht="20.100000000000001" customHeight="1" x14ac:dyDescent="0.25">
      <c r="AA3" s="123"/>
      <c r="AB3" s="123"/>
    </row>
    <row r="4" spans="2:28" ht="21" x14ac:dyDescent="0.35">
      <c r="B4" s="52" t="s">
        <v>136</v>
      </c>
    </row>
    <row r="6" spans="2:28" ht="20.100000000000001" customHeight="1" x14ac:dyDescent="0.25">
      <c r="B6" s="109" t="s">
        <v>124</v>
      </c>
      <c r="C6" s="120">
        <v>5450</v>
      </c>
      <c r="E6" s="109" t="s">
        <v>126</v>
      </c>
      <c r="F6" s="125" t="str">
        <f>IF(C6="","",IFERROR(VLOOKUP($C$6,tbFuncionarios[[Matrícula]:[Nome]],2,FALSE),""))</f>
        <v>JAIME RAMOS COSTA JUNIOR</v>
      </c>
      <c r="G6" s="125"/>
      <c r="H6" s="125"/>
      <c r="I6" s="83"/>
      <c r="J6" s="109" t="s">
        <v>145</v>
      </c>
      <c r="K6" s="125" t="str">
        <f>IF($C$6="","",IFERROR(VLOOKUP($C$6,tbFuncionarios[[Matrícula]:[CPF]],3,FALSE),""))</f>
        <v>811.334.391-89</v>
      </c>
      <c r="L6" s="125"/>
      <c r="M6" s="83"/>
      <c r="N6" s="109" t="s">
        <v>122</v>
      </c>
      <c r="O6" s="126">
        <f>Res!$C$6</f>
        <v>2022</v>
      </c>
    </row>
    <row r="7" spans="2:28" ht="6.95" customHeight="1" x14ac:dyDescent="0.25"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</row>
    <row r="8" spans="2:28" ht="18.75" x14ac:dyDescent="0.3">
      <c r="B8" s="110" t="s">
        <v>106</v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</row>
    <row r="9" spans="2:28" hidden="1" x14ac:dyDescent="0.25">
      <c r="C9" s="111">
        <f ca="1">IFERROR(DATE($O$6,1,1),DATE(YEAR(TODAY()),1,1))</f>
        <v>44562</v>
      </c>
      <c r="D9" s="111">
        <f ca="1">IFERROR(DATE($O$6,2,1),DATE(YEAR(TODAY()),2,1))</f>
        <v>44593</v>
      </c>
      <c r="E9" s="111">
        <f ca="1">IFERROR(DATE($O$6,3,1),DATE(YEAR(TODAY()),3,1))</f>
        <v>44621</v>
      </c>
      <c r="F9" s="111">
        <f ca="1">IFERROR(DATE($O$6,4,1),DATE(YEAR(TODAY()),4,1))</f>
        <v>44652</v>
      </c>
      <c r="G9" s="111">
        <f ca="1">IFERROR(DATE($O$6,5,1),DATE(YEAR(TODAY()),5,1))</f>
        <v>44682</v>
      </c>
      <c r="H9" s="111">
        <f ca="1">IFERROR(DATE($O$6,6,1),DATE(YEAR(TODAY()),6,1))</f>
        <v>44713</v>
      </c>
      <c r="I9" s="111">
        <f ca="1">IFERROR(DATE($O$6,7,1),DATE(YEAR(TODAY()),7,1))</f>
        <v>44743</v>
      </c>
      <c r="J9" s="111">
        <f ca="1">IFERROR(DATE($O$6,8,1),DATE(YEAR(TODAY()),8,1))</f>
        <v>44774</v>
      </c>
      <c r="K9" s="111">
        <f ca="1">IFERROR(DATE($O$6,9,1),DATE(YEAR(TODAY()),9,1))</f>
        <v>44805</v>
      </c>
      <c r="L9" s="111">
        <f ca="1">IFERROR(DATE($O$6,10,1),DATE(YEAR(TODAY()),10,1))</f>
        <v>44835</v>
      </c>
      <c r="M9" s="111">
        <f ca="1">IFERROR(DATE($O$6,11,1),DATE(YEAR(TODAY()),11,1))</f>
        <v>44866</v>
      </c>
      <c r="N9" s="111">
        <f ca="1">IFERROR(DATE($O$6,12,1),DATE(YEAR(TODAY()),12,1))</f>
        <v>44896</v>
      </c>
      <c r="O9" s="111">
        <f ca="1">EOMONTH(N9,0)+1</f>
        <v>44927</v>
      </c>
    </row>
    <row r="10" spans="2:28" ht="20.100000000000001" customHeight="1" x14ac:dyDescent="0.25">
      <c r="B10" s="112" t="s">
        <v>96</v>
      </c>
      <c r="C10" s="53" t="s">
        <v>84</v>
      </c>
      <c r="D10" s="53" t="s">
        <v>85</v>
      </c>
      <c r="E10" s="53" t="s">
        <v>86</v>
      </c>
      <c r="F10" s="53" t="s">
        <v>87</v>
      </c>
      <c r="G10" s="53" t="s">
        <v>88</v>
      </c>
      <c r="H10" s="53" t="s">
        <v>89</v>
      </c>
      <c r="I10" s="53" t="s">
        <v>90</v>
      </c>
      <c r="J10" s="53" t="s">
        <v>91</v>
      </c>
      <c r="K10" s="53" t="s">
        <v>92</v>
      </c>
      <c r="L10" s="53" t="s">
        <v>93</v>
      </c>
      <c r="M10" s="53" t="s">
        <v>94</v>
      </c>
      <c r="N10" s="53" t="s">
        <v>95</v>
      </c>
      <c r="O10" s="53" t="s">
        <v>104</v>
      </c>
    </row>
    <row r="11" spans="2:28" ht="20.100000000000001" customHeight="1" x14ac:dyDescent="0.25">
      <c r="B11" s="57" t="str">
        <f>Aux!A3</f>
        <v>Antecipação</v>
      </c>
      <c r="C11" s="113">
        <f ca="1">IFERROR(COUNTIFS(tbLancamentos[Situação],$B11,tbLancamentos[Tratativa],"Descontar",tbLancamentos[Nome],$F$6,tbLancamentos[Data],"&gt;="&amp;C$9,tbLancamentos[Data],"&lt;"&amp;D$9),"")</f>
        <v>0</v>
      </c>
      <c r="D11" s="113">
        <f ca="1">IFERROR(COUNTIFS(tbLancamentos[Situação],$B11,tbLancamentos[Tratativa],"Descontar",tbLancamentos[Nome],$F$6,tbLancamentos[Data],"&gt;="&amp;D$9,tbLancamentos[Data],"&lt;"&amp;E$9),"")</f>
        <v>0</v>
      </c>
      <c r="E11" s="113">
        <f ca="1">IFERROR(COUNTIFS(tbLancamentos[Situação],$B11,tbLancamentos[Tratativa],"Descontar",tbLancamentos[Nome],$F$6,tbLancamentos[Data],"&gt;="&amp;E$9,tbLancamentos[Data],"&lt;"&amp;F$9),"")</f>
        <v>0</v>
      </c>
      <c r="F11" s="113">
        <f ca="1">IFERROR(COUNTIFS(tbLancamentos[Situação],$B11,tbLancamentos[Tratativa],"Descontar",tbLancamentos[Nome],$F$6,tbLancamentos[Data],"&gt;="&amp;F$9,tbLancamentos[Data],"&lt;"&amp;G$9),"")</f>
        <v>0</v>
      </c>
      <c r="G11" s="113">
        <f ca="1">IFERROR(COUNTIFS(tbLancamentos[Situação],$B11,tbLancamentos[Tratativa],"Descontar",tbLancamentos[Nome],$F$6,tbLancamentos[Data],"&gt;="&amp;G$9,tbLancamentos[Data],"&lt;"&amp;H$9),"")</f>
        <v>0</v>
      </c>
      <c r="H11" s="113">
        <f ca="1">IFERROR(COUNTIFS(tbLancamentos[Situação],$B11,tbLancamentos[Tratativa],"Descontar",tbLancamentos[Nome],$F$6,tbLancamentos[Data],"&gt;="&amp;H$9,tbLancamentos[Data],"&lt;"&amp;I$9),"")</f>
        <v>0</v>
      </c>
      <c r="I11" s="113">
        <f ca="1">IFERROR(COUNTIFS(tbLancamentos[Situação],$B11,tbLancamentos[Tratativa],"Descontar",tbLancamentos[Nome],$F$6,tbLancamentos[Data],"&gt;="&amp;I$9,tbLancamentos[Data],"&lt;"&amp;J$9),"")</f>
        <v>0</v>
      </c>
      <c r="J11" s="113">
        <f ca="1">IFERROR(COUNTIFS(tbLancamentos[Situação],$B11,tbLancamentos[Tratativa],"Descontar",tbLancamentos[Nome],$F$6,tbLancamentos[Data],"&gt;="&amp;J$9,tbLancamentos[Data],"&lt;"&amp;K$9),"")</f>
        <v>0</v>
      </c>
      <c r="K11" s="113">
        <f ca="1">IFERROR(COUNTIFS(tbLancamentos[Situação],$B11,tbLancamentos[Tratativa],"Descontar",tbLancamentos[Nome],$F$6,tbLancamentos[Data],"&gt;="&amp;K$9,tbLancamentos[Data],"&lt;"&amp;L$9),"")</f>
        <v>0</v>
      </c>
      <c r="L11" s="113">
        <f ca="1">IFERROR(COUNTIFS(tbLancamentos[Situação],$B11,tbLancamentos[Tratativa],"Descontar",tbLancamentos[Nome],$F$6,tbLancamentos[Data],"&gt;="&amp;L$9,tbLancamentos[Data],"&lt;"&amp;M$9),"")</f>
        <v>0</v>
      </c>
      <c r="M11" s="113">
        <f ca="1">IFERROR(COUNTIFS(tbLancamentos[Situação],$B11,tbLancamentos[Tratativa],"Descontar",tbLancamentos[Nome],$F$6,tbLancamentos[Data],"&gt;="&amp;M$9,tbLancamentos[Data],"&lt;"&amp;N$9),"")</f>
        <v>0</v>
      </c>
      <c r="N11" s="113">
        <f ca="1">IFERROR(COUNTIFS(tbLancamentos[Situação],$B11,tbLancamentos[Tratativa],"Descontar",tbLancamentos[Nome],$F$6,tbLancamentos[Data],"&gt;="&amp;N$9,tbLancamentos[Data],"&lt;"&amp;O$9),"")</f>
        <v>0</v>
      </c>
      <c r="O11" s="114">
        <f ca="1">SUM(C11:N11)</f>
        <v>0</v>
      </c>
    </row>
    <row r="12" spans="2:28" ht="20.100000000000001" customHeight="1" x14ac:dyDescent="0.25">
      <c r="B12" s="57" t="str">
        <f>Aux!A4</f>
        <v>Atraso</v>
      </c>
      <c r="C12" s="113">
        <f ca="1">IFERROR(COUNTIFS(tbLancamentos[Situação],$B12,tbLancamentos[Tratativa],"Descontar",tbLancamentos[Nome],$F$6,tbLancamentos[Data],"&gt;="&amp;C$9,tbLancamentos[Data],"&lt;"&amp;D$9),"")</f>
        <v>0</v>
      </c>
      <c r="D12" s="113">
        <f ca="1">IFERROR(COUNTIFS(tbLancamentos[Situação],$B12,tbLancamentos[Tratativa],"Descontar",tbLancamentos[Nome],$F$6,tbLancamentos[Data],"&gt;="&amp;D$9,tbLancamentos[Data],"&lt;"&amp;E$9),"")</f>
        <v>0</v>
      </c>
      <c r="E12" s="113">
        <f ca="1">IFERROR(COUNTIFS(tbLancamentos[Situação],$B12,tbLancamentos[Tratativa],"Descontar",tbLancamentos[Nome],$F$6,tbLancamentos[Data],"&gt;="&amp;E$9,tbLancamentos[Data],"&lt;"&amp;F$9),"")</f>
        <v>0</v>
      </c>
      <c r="F12" s="113">
        <f ca="1">IFERROR(COUNTIFS(tbLancamentos[Situação],$B12,tbLancamentos[Tratativa],"Descontar",tbLancamentos[Nome],$F$6,tbLancamentos[Data],"&gt;="&amp;F$9,tbLancamentos[Data],"&lt;"&amp;G$9),"")</f>
        <v>0</v>
      </c>
      <c r="G12" s="113">
        <f ca="1">IFERROR(COUNTIFS(tbLancamentos[Situação],$B12,tbLancamentos[Tratativa],"Descontar",tbLancamentos[Nome],$F$6,tbLancamentos[Data],"&gt;="&amp;G$9,tbLancamentos[Data],"&lt;"&amp;H$9),"")</f>
        <v>0</v>
      </c>
      <c r="H12" s="113">
        <f ca="1">IFERROR(COUNTIFS(tbLancamentos[Situação],$B12,tbLancamentos[Tratativa],"Descontar",tbLancamentos[Nome],$F$6,tbLancamentos[Data],"&gt;="&amp;H$9,tbLancamentos[Data],"&lt;"&amp;I$9),"")</f>
        <v>0</v>
      </c>
      <c r="I12" s="113">
        <f ca="1">IFERROR(COUNTIFS(tbLancamentos[Situação],$B12,tbLancamentos[Tratativa],"Descontar",tbLancamentos[Nome],$F$6,tbLancamentos[Data],"&gt;="&amp;I$9,tbLancamentos[Data],"&lt;"&amp;J$9),"")</f>
        <v>0</v>
      </c>
      <c r="J12" s="113">
        <f ca="1">IFERROR(COUNTIFS(tbLancamentos[Situação],$B12,tbLancamentos[Tratativa],"Descontar",tbLancamentos[Nome],$F$6,tbLancamentos[Data],"&gt;="&amp;J$9,tbLancamentos[Data],"&lt;"&amp;K$9),"")</f>
        <v>0</v>
      </c>
      <c r="K12" s="113">
        <f ca="1">IFERROR(COUNTIFS(tbLancamentos[Situação],$B12,tbLancamentos[Tratativa],"Descontar",tbLancamentos[Nome],$F$6,tbLancamentos[Data],"&gt;="&amp;K$9,tbLancamentos[Data],"&lt;"&amp;L$9),"")</f>
        <v>0</v>
      </c>
      <c r="L12" s="113">
        <f ca="1">IFERROR(COUNTIFS(tbLancamentos[Situação],$B12,tbLancamentos[Tratativa],"Descontar",tbLancamentos[Nome],$F$6,tbLancamentos[Data],"&gt;="&amp;L$9,tbLancamentos[Data],"&lt;"&amp;M$9),"")</f>
        <v>0</v>
      </c>
      <c r="M12" s="113">
        <f ca="1">IFERROR(COUNTIFS(tbLancamentos[Situação],$B12,tbLancamentos[Tratativa],"Descontar",tbLancamentos[Nome],$F$6,tbLancamentos[Data],"&gt;="&amp;M$9,tbLancamentos[Data],"&lt;"&amp;N$9),"")</f>
        <v>0</v>
      </c>
      <c r="N12" s="113">
        <f ca="1">IFERROR(COUNTIFS(tbLancamentos[Situação],$B12,tbLancamentos[Tratativa],"Descontar",tbLancamentos[Nome],$F$6,tbLancamentos[Data],"&gt;="&amp;N$9,tbLancamentos[Data],"&lt;"&amp;O$9),"")</f>
        <v>0</v>
      </c>
      <c r="O12" s="114">
        <f t="shared" ref="O12:O14" ca="1" si="0">SUM(C12:N12)</f>
        <v>0</v>
      </c>
    </row>
    <row r="13" spans="2:28" ht="20.100000000000001" customHeight="1" x14ac:dyDescent="0.25">
      <c r="B13" s="57" t="str">
        <f>Aux!A5</f>
        <v>Atraso + Antecipação</v>
      </c>
      <c r="C13" s="113">
        <f ca="1">IFERROR(COUNTIFS(tbLancamentos[Situação],$B13,tbLancamentos[Tratativa],"Descontar",tbLancamentos[Nome],$F$6,tbLancamentos[Data],"&gt;="&amp;C$9,tbLancamentos[Data],"&lt;"&amp;D$9),"")</f>
        <v>1</v>
      </c>
      <c r="D13" s="113">
        <f ca="1">IFERROR(COUNTIFS(tbLancamentos[Situação],$B13,tbLancamentos[Tratativa],"Descontar",tbLancamentos[Nome],$F$6,tbLancamentos[Data],"&gt;="&amp;D$9,tbLancamentos[Data],"&lt;"&amp;E$9),"")</f>
        <v>0</v>
      </c>
      <c r="E13" s="113">
        <f ca="1">IFERROR(COUNTIFS(tbLancamentos[Situação],$B13,tbLancamentos[Tratativa],"Descontar",tbLancamentos[Nome],$F$6,tbLancamentos[Data],"&gt;="&amp;E$9,tbLancamentos[Data],"&lt;"&amp;F$9),"")</f>
        <v>0</v>
      </c>
      <c r="F13" s="113">
        <f ca="1">IFERROR(COUNTIFS(tbLancamentos[Situação],$B13,tbLancamentos[Tratativa],"Descontar",tbLancamentos[Nome],$F$6,tbLancamentos[Data],"&gt;="&amp;F$9,tbLancamentos[Data],"&lt;"&amp;G$9),"")</f>
        <v>0</v>
      </c>
      <c r="G13" s="113">
        <f ca="1">IFERROR(COUNTIFS(tbLancamentos[Situação],$B13,tbLancamentos[Tratativa],"Descontar",tbLancamentos[Nome],$F$6,tbLancamentos[Data],"&gt;="&amp;G$9,tbLancamentos[Data],"&lt;"&amp;H$9),"")</f>
        <v>0</v>
      </c>
      <c r="H13" s="113">
        <f ca="1">IFERROR(COUNTIFS(tbLancamentos[Situação],$B13,tbLancamentos[Tratativa],"Descontar",tbLancamentos[Nome],$F$6,tbLancamentos[Data],"&gt;="&amp;H$9,tbLancamentos[Data],"&lt;"&amp;I$9),"")</f>
        <v>0</v>
      </c>
      <c r="I13" s="113">
        <f ca="1">IFERROR(COUNTIFS(tbLancamentos[Situação],$B13,tbLancamentos[Tratativa],"Descontar",tbLancamentos[Nome],$F$6,tbLancamentos[Data],"&gt;="&amp;I$9,tbLancamentos[Data],"&lt;"&amp;J$9),"")</f>
        <v>0</v>
      </c>
      <c r="J13" s="113">
        <f ca="1">IFERROR(COUNTIFS(tbLancamentos[Situação],$B13,tbLancamentos[Tratativa],"Descontar",tbLancamentos[Nome],$F$6,tbLancamentos[Data],"&gt;="&amp;J$9,tbLancamentos[Data],"&lt;"&amp;K$9),"")</f>
        <v>0</v>
      </c>
      <c r="K13" s="113">
        <f ca="1">IFERROR(COUNTIFS(tbLancamentos[Situação],$B13,tbLancamentos[Tratativa],"Descontar",tbLancamentos[Nome],$F$6,tbLancamentos[Data],"&gt;="&amp;K$9,tbLancamentos[Data],"&lt;"&amp;L$9),"")</f>
        <v>0</v>
      </c>
      <c r="L13" s="113">
        <f ca="1">IFERROR(COUNTIFS(tbLancamentos[Situação],$B13,tbLancamentos[Tratativa],"Descontar",tbLancamentos[Nome],$F$6,tbLancamentos[Data],"&gt;="&amp;L$9,tbLancamentos[Data],"&lt;"&amp;M$9),"")</f>
        <v>0</v>
      </c>
      <c r="M13" s="113">
        <f ca="1">IFERROR(COUNTIFS(tbLancamentos[Situação],$B13,tbLancamentos[Tratativa],"Descontar",tbLancamentos[Nome],$F$6,tbLancamentos[Data],"&gt;="&amp;M$9,tbLancamentos[Data],"&lt;"&amp;N$9),"")</f>
        <v>0</v>
      </c>
      <c r="N13" s="113">
        <f ca="1">IFERROR(COUNTIFS(tbLancamentos[Situação],$B13,tbLancamentos[Tratativa],"Descontar",tbLancamentos[Nome],$F$6,tbLancamentos[Data],"&gt;="&amp;N$9,tbLancamentos[Data],"&lt;"&amp;O$9),"")</f>
        <v>0</v>
      </c>
      <c r="O13" s="114">
        <f t="shared" ca="1" si="0"/>
        <v>1</v>
      </c>
    </row>
    <row r="14" spans="2:28" ht="20.100000000000001" customHeight="1" x14ac:dyDescent="0.25">
      <c r="B14" s="57" t="str">
        <f>Aux!A6</f>
        <v>Falta</v>
      </c>
      <c r="C14" s="113">
        <f ca="1">IFERROR(COUNTIFS(tbLancamentos[Situação],$B14,tbLancamentos[Tratativa],"Descontar",tbLancamentos[Nome],$F$6,tbLancamentos[Data],"&gt;="&amp;C$9,tbLancamentos[Data],"&lt;"&amp;D$9),"")</f>
        <v>0</v>
      </c>
      <c r="D14" s="113">
        <f ca="1">IFERROR(COUNTIFS(tbLancamentos[Situação],$B14,tbLancamentos[Tratativa],"Descontar",tbLancamentos[Nome],$F$6,tbLancamentos[Data],"&gt;="&amp;D$9,tbLancamentos[Data],"&lt;"&amp;E$9),"")</f>
        <v>0</v>
      </c>
      <c r="E14" s="113">
        <f ca="1">IFERROR(COUNTIFS(tbLancamentos[Situação],$B14,tbLancamentos[Tratativa],"Descontar",tbLancamentos[Nome],$F$6,tbLancamentos[Data],"&gt;="&amp;E$9,tbLancamentos[Data],"&lt;"&amp;F$9),"")</f>
        <v>0</v>
      </c>
      <c r="F14" s="113">
        <f ca="1">IFERROR(COUNTIFS(tbLancamentos[Situação],$B14,tbLancamentos[Tratativa],"Descontar",tbLancamentos[Nome],$F$6,tbLancamentos[Data],"&gt;="&amp;F$9,tbLancamentos[Data],"&lt;"&amp;G$9),"")</f>
        <v>0</v>
      </c>
      <c r="G14" s="113">
        <f ca="1">IFERROR(COUNTIFS(tbLancamentos[Situação],$B14,tbLancamentos[Tratativa],"Descontar",tbLancamentos[Nome],$F$6,tbLancamentos[Data],"&gt;="&amp;G$9,tbLancamentos[Data],"&lt;"&amp;H$9),"")</f>
        <v>0</v>
      </c>
      <c r="H14" s="113">
        <f ca="1">IFERROR(COUNTIFS(tbLancamentos[Situação],$B14,tbLancamentos[Tratativa],"Descontar",tbLancamentos[Nome],$F$6,tbLancamentos[Data],"&gt;="&amp;H$9,tbLancamentos[Data],"&lt;"&amp;I$9),"")</f>
        <v>0</v>
      </c>
      <c r="I14" s="113">
        <f ca="1">IFERROR(COUNTIFS(tbLancamentos[Situação],$B14,tbLancamentos[Tratativa],"Descontar",tbLancamentos[Nome],$F$6,tbLancamentos[Data],"&gt;="&amp;I$9,tbLancamentos[Data],"&lt;"&amp;J$9),"")</f>
        <v>0</v>
      </c>
      <c r="J14" s="113">
        <f ca="1">IFERROR(COUNTIFS(tbLancamentos[Situação],$B14,tbLancamentos[Tratativa],"Descontar",tbLancamentos[Nome],$F$6,tbLancamentos[Data],"&gt;="&amp;J$9,tbLancamentos[Data],"&lt;"&amp;K$9),"")</f>
        <v>0</v>
      </c>
      <c r="K14" s="113">
        <f ca="1">IFERROR(COUNTIFS(tbLancamentos[Situação],$B14,tbLancamentos[Tratativa],"Descontar",tbLancamentos[Nome],$F$6,tbLancamentos[Data],"&gt;="&amp;K$9,tbLancamentos[Data],"&lt;"&amp;L$9),"")</f>
        <v>0</v>
      </c>
      <c r="L14" s="113">
        <f ca="1">IFERROR(COUNTIFS(tbLancamentos[Situação],$B14,tbLancamentos[Tratativa],"Descontar",tbLancamentos[Nome],$F$6,tbLancamentos[Data],"&gt;="&amp;L$9,tbLancamentos[Data],"&lt;"&amp;M$9),"")</f>
        <v>0</v>
      </c>
      <c r="M14" s="113">
        <f ca="1">IFERROR(COUNTIFS(tbLancamentos[Situação],$B14,tbLancamentos[Tratativa],"Descontar",tbLancamentos[Nome],$F$6,tbLancamentos[Data],"&gt;="&amp;M$9,tbLancamentos[Data],"&lt;"&amp;N$9),"")</f>
        <v>0</v>
      </c>
      <c r="N14" s="113">
        <f ca="1">IFERROR(COUNTIFS(tbLancamentos[Situação],$B14,tbLancamentos[Tratativa],"Descontar",tbLancamentos[Nome],$F$6,tbLancamentos[Data],"&gt;="&amp;N$9,tbLancamentos[Data],"&lt;"&amp;O$9),"")</f>
        <v>0</v>
      </c>
      <c r="O14" s="114">
        <f t="shared" ca="1" si="0"/>
        <v>0</v>
      </c>
    </row>
    <row r="15" spans="2:28" ht="20.100000000000001" customHeight="1" x14ac:dyDescent="0.25">
      <c r="B15" s="115" t="s">
        <v>104</v>
      </c>
      <c r="C15" s="114">
        <f ca="1">SUM(C11:C14)</f>
        <v>1</v>
      </c>
      <c r="D15" s="114">
        <f t="shared" ref="D15:N15" ca="1" si="1">SUM(D11:D14)</f>
        <v>0</v>
      </c>
      <c r="E15" s="114">
        <f t="shared" ca="1" si="1"/>
        <v>0</v>
      </c>
      <c r="F15" s="114">
        <f t="shared" ca="1" si="1"/>
        <v>0</v>
      </c>
      <c r="G15" s="114">
        <f t="shared" ca="1" si="1"/>
        <v>0</v>
      </c>
      <c r="H15" s="114">
        <f t="shared" ca="1" si="1"/>
        <v>0</v>
      </c>
      <c r="I15" s="114">
        <f t="shared" ca="1" si="1"/>
        <v>0</v>
      </c>
      <c r="J15" s="114">
        <f t="shared" ca="1" si="1"/>
        <v>0</v>
      </c>
      <c r="K15" s="114">
        <f t="shared" ca="1" si="1"/>
        <v>0</v>
      </c>
      <c r="L15" s="114">
        <f t="shared" ca="1" si="1"/>
        <v>0</v>
      </c>
      <c r="M15" s="114">
        <f t="shared" ca="1" si="1"/>
        <v>0</v>
      </c>
      <c r="N15" s="114">
        <f t="shared" ca="1" si="1"/>
        <v>0</v>
      </c>
      <c r="O15" s="95"/>
    </row>
    <row r="46" spans="2:15" ht="18.75" x14ac:dyDescent="0.3">
      <c r="B46" s="110" t="s">
        <v>107</v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</row>
    <row r="47" spans="2:15" ht="20.100000000000001" customHeight="1" x14ac:dyDescent="0.25">
      <c r="B47" s="112" t="s">
        <v>96</v>
      </c>
      <c r="C47" s="53" t="s">
        <v>84</v>
      </c>
      <c r="D47" s="53" t="s">
        <v>85</v>
      </c>
      <c r="E47" s="53" t="s">
        <v>86</v>
      </c>
      <c r="F47" s="53" t="s">
        <v>87</v>
      </c>
      <c r="G47" s="53" t="s">
        <v>88</v>
      </c>
      <c r="H47" s="53" t="s">
        <v>89</v>
      </c>
      <c r="I47" s="53" t="s">
        <v>90</v>
      </c>
      <c r="J47" s="53" t="s">
        <v>91</v>
      </c>
      <c r="K47" s="53" t="s">
        <v>92</v>
      </c>
      <c r="L47" s="53" t="s">
        <v>93</v>
      </c>
      <c r="M47" s="53" t="s">
        <v>94</v>
      </c>
      <c r="N47" s="53" t="s">
        <v>95</v>
      </c>
      <c r="O47" s="53" t="s">
        <v>104</v>
      </c>
    </row>
    <row r="48" spans="2:15" ht="20.100000000000001" customHeight="1" x14ac:dyDescent="0.25">
      <c r="B48" s="57" t="str">
        <f t="shared" ref="B48:B51" si="2">B11</f>
        <v>Antecipação</v>
      </c>
      <c r="C48" s="116">
        <f ca="1">IFERROR(SUMIFS(tbLancamentos[Hr Devida],tbLancamentos[Situação],$B48,tbLancamentos[Tratativa],"Descontar",tbLancamentos[Nome],$F$6,tbLancamentos[Data],"&gt;="&amp;C$9,tbLancamentos[Data],"&lt;"&amp;D$9),"")</f>
        <v>0</v>
      </c>
      <c r="D48" s="116">
        <f ca="1">IFERROR(SUMIFS(tbLancamentos[Hr Devida],tbLancamentos[Situação],$B48,tbLancamentos[Tratativa],"Descontar",tbLancamentos[Nome],$F$6,tbLancamentos[Data],"&gt;="&amp;D$9,tbLancamentos[Data],"&lt;"&amp;E$9),"")</f>
        <v>0</v>
      </c>
      <c r="E48" s="116">
        <f ca="1">IFERROR(SUMIFS(tbLancamentos[Hr Devida],tbLancamentos[Situação],$B48,tbLancamentos[Tratativa],"Descontar",tbLancamentos[Nome],$F$6,tbLancamentos[Data],"&gt;="&amp;E$9,tbLancamentos[Data],"&lt;"&amp;F$9),"")</f>
        <v>0</v>
      </c>
      <c r="F48" s="116">
        <f ca="1">IFERROR(SUMIFS(tbLancamentos[Hr Devida],tbLancamentos[Situação],$B48,tbLancamentos[Tratativa],"Descontar",tbLancamentos[Nome],$F$6,tbLancamentos[Data],"&gt;="&amp;F$9,tbLancamentos[Data],"&lt;"&amp;G$9),"")</f>
        <v>0</v>
      </c>
      <c r="G48" s="116">
        <f ca="1">IFERROR(SUMIFS(tbLancamentos[Hr Devida],tbLancamentos[Situação],$B48,tbLancamentos[Tratativa],"Descontar",tbLancamentos[Nome],$F$6,tbLancamentos[Data],"&gt;="&amp;G$9,tbLancamentos[Data],"&lt;"&amp;H$9),"")</f>
        <v>0</v>
      </c>
      <c r="H48" s="116">
        <f ca="1">IFERROR(SUMIFS(tbLancamentos[Hr Devida],tbLancamentos[Situação],$B48,tbLancamentos[Tratativa],"Descontar",tbLancamentos[Nome],$F$6,tbLancamentos[Data],"&gt;="&amp;H$9,tbLancamentos[Data],"&lt;"&amp;I$9),"")</f>
        <v>0</v>
      </c>
      <c r="I48" s="116">
        <f ca="1">IFERROR(SUMIFS(tbLancamentos[Hr Devida],tbLancamentos[Situação],$B48,tbLancamentos[Tratativa],"Descontar",tbLancamentos[Nome],$F$6,tbLancamentos[Data],"&gt;="&amp;I$9,tbLancamentos[Data],"&lt;"&amp;J$9),"")</f>
        <v>0</v>
      </c>
      <c r="J48" s="116">
        <f ca="1">IFERROR(SUMIFS(tbLancamentos[Hr Devida],tbLancamentos[Situação],$B48,tbLancamentos[Tratativa],"Descontar",tbLancamentos[Nome],$F$6,tbLancamentos[Data],"&gt;="&amp;J$9,tbLancamentos[Data],"&lt;"&amp;K$9),"")</f>
        <v>0</v>
      </c>
      <c r="K48" s="116">
        <f ca="1">IFERROR(SUMIFS(tbLancamentos[Hr Devida],tbLancamentos[Situação],$B48,tbLancamentos[Tratativa],"Descontar",tbLancamentos[Nome],$F$6,tbLancamentos[Data],"&gt;="&amp;K$9,tbLancamentos[Data],"&lt;"&amp;L$9),"")</f>
        <v>0</v>
      </c>
      <c r="L48" s="116">
        <f ca="1">IFERROR(SUMIFS(tbLancamentos[Hr Devida],tbLancamentos[Situação],$B48,tbLancamentos[Tratativa],"Descontar",tbLancamentos[Nome],$F$6,tbLancamentos[Data],"&gt;="&amp;L$9,tbLancamentos[Data],"&lt;"&amp;M$9),"")</f>
        <v>0</v>
      </c>
      <c r="M48" s="116">
        <f ca="1">IFERROR(SUMIFS(tbLancamentos[Hr Devida],tbLancamentos[Situação],$B48,tbLancamentos[Tratativa],"Descontar",tbLancamentos[Nome],$F$6,tbLancamentos[Data],"&gt;="&amp;M$9,tbLancamentos[Data],"&lt;"&amp;N$9),"")</f>
        <v>0</v>
      </c>
      <c r="N48" s="116">
        <f ca="1">IFERROR(SUMIFS(tbLancamentos[Hr Devida],tbLancamentos[Situação],$B48,tbLancamentos[Tratativa],"Descontar",tbLancamentos[Nome],$F$6,tbLancamentos[Data],"&gt;="&amp;N$9,tbLancamentos[Data],"&lt;"&amp;O$9),"")</f>
        <v>0</v>
      </c>
      <c r="O48" s="117">
        <f ca="1">SUM(C48:N48)</f>
        <v>0</v>
      </c>
    </row>
    <row r="49" spans="2:15" ht="20.100000000000001" customHeight="1" x14ac:dyDescent="0.25">
      <c r="B49" s="57" t="str">
        <f t="shared" si="2"/>
        <v>Atraso</v>
      </c>
      <c r="C49" s="116">
        <f ca="1">IFERROR(SUMIFS(tbLancamentos[Hr Devida],tbLancamentos[Situação],$B49,tbLancamentos[Tratativa],"Descontar",tbLancamentos[Nome],$F$6,tbLancamentos[Data],"&gt;="&amp;C$9,tbLancamentos[Data],"&lt;"&amp;D$9),"")</f>
        <v>0</v>
      </c>
      <c r="D49" s="116">
        <f ca="1">IFERROR(SUMIFS(tbLancamentos[Hr Devida],tbLancamentos[Situação],$B49,tbLancamentos[Tratativa],"Descontar",tbLancamentos[Nome],$F$6,tbLancamentos[Data],"&gt;="&amp;D$9,tbLancamentos[Data],"&lt;"&amp;E$9),"")</f>
        <v>0</v>
      </c>
      <c r="E49" s="116">
        <f ca="1">IFERROR(SUMIFS(tbLancamentos[Hr Devida],tbLancamentos[Situação],$B49,tbLancamentos[Tratativa],"Descontar",tbLancamentos[Nome],$F$6,tbLancamentos[Data],"&gt;="&amp;E$9,tbLancamentos[Data],"&lt;"&amp;F$9),"")</f>
        <v>0</v>
      </c>
      <c r="F49" s="116">
        <f ca="1">IFERROR(SUMIFS(tbLancamentos[Hr Devida],tbLancamentos[Situação],$B49,tbLancamentos[Tratativa],"Descontar",tbLancamentos[Nome],$F$6,tbLancamentos[Data],"&gt;="&amp;F$9,tbLancamentos[Data],"&lt;"&amp;G$9),"")</f>
        <v>0</v>
      </c>
      <c r="G49" s="116">
        <f ca="1">IFERROR(SUMIFS(tbLancamentos[Hr Devida],tbLancamentos[Situação],$B49,tbLancamentos[Tratativa],"Descontar",tbLancamentos[Nome],$F$6,tbLancamentos[Data],"&gt;="&amp;G$9,tbLancamentos[Data],"&lt;"&amp;H$9),"")</f>
        <v>0</v>
      </c>
      <c r="H49" s="116">
        <f ca="1">IFERROR(SUMIFS(tbLancamentos[Hr Devida],tbLancamentos[Situação],$B49,tbLancamentos[Tratativa],"Descontar",tbLancamentos[Nome],$F$6,tbLancamentos[Data],"&gt;="&amp;H$9,tbLancamentos[Data],"&lt;"&amp;I$9),"")</f>
        <v>0</v>
      </c>
      <c r="I49" s="116">
        <f ca="1">IFERROR(SUMIFS(tbLancamentos[Hr Devida],tbLancamentos[Situação],$B49,tbLancamentos[Tratativa],"Descontar",tbLancamentos[Nome],$F$6,tbLancamentos[Data],"&gt;="&amp;I$9,tbLancamentos[Data],"&lt;"&amp;J$9),"")</f>
        <v>0</v>
      </c>
      <c r="J49" s="116">
        <f ca="1">IFERROR(SUMIFS(tbLancamentos[Hr Devida],tbLancamentos[Situação],$B49,tbLancamentos[Tratativa],"Descontar",tbLancamentos[Nome],$F$6,tbLancamentos[Data],"&gt;="&amp;J$9,tbLancamentos[Data],"&lt;"&amp;K$9),"")</f>
        <v>0</v>
      </c>
      <c r="K49" s="116">
        <f ca="1">IFERROR(SUMIFS(tbLancamentos[Hr Devida],tbLancamentos[Situação],$B49,tbLancamentos[Tratativa],"Descontar",tbLancamentos[Nome],$F$6,tbLancamentos[Data],"&gt;="&amp;K$9,tbLancamentos[Data],"&lt;"&amp;L$9),"")</f>
        <v>0</v>
      </c>
      <c r="L49" s="116">
        <f ca="1">IFERROR(SUMIFS(tbLancamentos[Hr Devida],tbLancamentos[Situação],$B49,tbLancamentos[Tratativa],"Descontar",tbLancamentos[Nome],$F$6,tbLancamentos[Data],"&gt;="&amp;L$9,tbLancamentos[Data],"&lt;"&amp;M$9),"")</f>
        <v>0</v>
      </c>
      <c r="M49" s="116">
        <f ca="1">IFERROR(SUMIFS(tbLancamentos[Hr Devida],tbLancamentos[Situação],$B49,tbLancamentos[Tratativa],"Descontar",tbLancamentos[Nome],$F$6,tbLancamentos[Data],"&gt;="&amp;M$9,tbLancamentos[Data],"&lt;"&amp;N$9),"")</f>
        <v>0</v>
      </c>
      <c r="N49" s="116">
        <f ca="1">IFERROR(SUMIFS(tbLancamentos[Hr Devida],tbLancamentos[Situação],$B49,tbLancamentos[Tratativa],"Descontar",tbLancamentos[Nome],$F$6,tbLancamentos[Data],"&gt;="&amp;N$9,tbLancamentos[Data],"&lt;"&amp;O$9),"")</f>
        <v>0</v>
      </c>
      <c r="O49" s="117">
        <f t="shared" ref="O49:O51" ca="1" si="3">SUM(C49:N49)</f>
        <v>0</v>
      </c>
    </row>
    <row r="50" spans="2:15" ht="20.100000000000001" customHeight="1" x14ac:dyDescent="0.25">
      <c r="B50" s="57" t="str">
        <f t="shared" si="2"/>
        <v>Atraso + Antecipação</v>
      </c>
      <c r="C50" s="116">
        <f ca="1">IFERROR(SUMIFS(tbLancamentos[Hr Devida],tbLancamentos[Situação],$B50,tbLancamentos[Tratativa],"Descontar",tbLancamentos[Nome],$F$6,tbLancamentos[Data],"&gt;="&amp;C$9,tbLancamentos[Data],"&lt;"&amp;D$9),"")</f>
        <v>0.11111701368045035</v>
      </c>
      <c r="D50" s="116">
        <f ca="1">IFERROR(SUMIFS(tbLancamentos[Hr Devida],tbLancamentos[Situação],$B50,tbLancamentos[Tratativa],"Descontar",tbLancamentos[Nome],$F$6,tbLancamentos[Data],"&gt;="&amp;D$9,tbLancamentos[Data],"&lt;"&amp;E$9),"")</f>
        <v>0</v>
      </c>
      <c r="E50" s="116">
        <f ca="1">IFERROR(SUMIFS(tbLancamentos[Hr Devida],tbLancamentos[Situação],$B50,tbLancamentos[Tratativa],"Descontar",tbLancamentos[Nome],$F$6,tbLancamentos[Data],"&gt;="&amp;E$9,tbLancamentos[Data],"&lt;"&amp;F$9),"")</f>
        <v>0</v>
      </c>
      <c r="F50" s="116">
        <f ca="1">IFERROR(SUMIFS(tbLancamentos[Hr Devida],tbLancamentos[Situação],$B50,tbLancamentos[Tratativa],"Descontar",tbLancamentos[Nome],$F$6,tbLancamentos[Data],"&gt;="&amp;F$9,tbLancamentos[Data],"&lt;"&amp;G$9),"")</f>
        <v>0</v>
      </c>
      <c r="G50" s="116">
        <f ca="1">IFERROR(SUMIFS(tbLancamentos[Hr Devida],tbLancamentos[Situação],$B50,tbLancamentos[Tratativa],"Descontar",tbLancamentos[Nome],$F$6,tbLancamentos[Data],"&gt;="&amp;G$9,tbLancamentos[Data],"&lt;"&amp;H$9),"")</f>
        <v>0</v>
      </c>
      <c r="H50" s="116">
        <f ca="1">IFERROR(SUMIFS(tbLancamentos[Hr Devida],tbLancamentos[Situação],$B50,tbLancamentos[Tratativa],"Descontar",tbLancamentos[Nome],$F$6,tbLancamentos[Data],"&gt;="&amp;H$9,tbLancamentos[Data],"&lt;"&amp;I$9),"")</f>
        <v>0</v>
      </c>
      <c r="I50" s="116">
        <f ca="1">IFERROR(SUMIFS(tbLancamentos[Hr Devida],tbLancamentos[Situação],$B50,tbLancamentos[Tratativa],"Descontar",tbLancamentos[Nome],$F$6,tbLancamentos[Data],"&gt;="&amp;I$9,tbLancamentos[Data],"&lt;"&amp;J$9),"")</f>
        <v>0</v>
      </c>
      <c r="J50" s="116">
        <f ca="1">IFERROR(SUMIFS(tbLancamentos[Hr Devida],tbLancamentos[Situação],$B50,tbLancamentos[Tratativa],"Descontar",tbLancamentos[Nome],$F$6,tbLancamentos[Data],"&gt;="&amp;J$9,tbLancamentos[Data],"&lt;"&amp;K$9),"")</f>
        <v>0</v>
      </c>
      <c r="K50" s="116">
        <f ca="1">IFERROR(SUMIFS(tbLancamentos[Hr Devida],tbLancamentos[Situação],$B50,tbLancamentos[Tratativa],"Descontar",tbLancamentos[Nome],$F$6,tbLancamentos[Data],"&gt;="&amp;K$9,tbLancamentos[Data],"&lt;"&amp;L$9),"")</f>
        <v>0</v>
      </c>
      <c r="L50" s="116">
        <f ca="1">IFERROR(SUMIFS(tbLancamentos[Hr Devida],tbLancamentos[Situação],$B50,tbLancamentos[Tratativa],"Descontar",tbLancamentos[Nome],$F$6,tbLancamentos[Data],"&gt;="&amp;L$9,tbLancamentos[Data],"&lt;"&amp;M$9),"")</f>
        <v>0</v>
      </c>
      <c r="M50" s="116">
        <f ca="1">IFERROR(SUMIFS(tbLancamentos[Hr Devida],tbLancamentos[Situação],$B50,tbLancamentos[Tratativa],"Descontar",tbLancamentos[Nome],$F$6,tbLancamentos[Data],"&gt;="&amp;M$9,tbLancamentos[Data],"&lt;"&amp;N$9),"")</f>
        <v>0</v>
      </c>
      <c r="N50" s="116">
        <f ca="1">IFERROR(SUMIFS(tbLancamentos[Hr Devida],tbLancamentos[Situação],$B50,tbLancamentos[Tratativa],"Descontar",tbLancamentos[Nome],$F$6,tbLancamentos[Data],"&gt;="&amp;N$9,tbLancamentos[Data],"&lt;"&amp;O$9),"")</f>
        <v>0</v>
      </c>
      <c r="O50" s="117">
        <f t="shared" ca="1" si="3"/>
        <v>0.11111701368045035</v>
      </c>
    </row>
    <row r="51" spans="2:15" ht="20.100000000000001" customHeight="1" x14ac:dyDescent="0.25">
      <c r="B51" s="57" t="str">
        <f t="shared" si="2"/>
        <v>Falta</v>
      </c>
      <c r="C51" s="116">
        <f ca="1">IFERROR(SUMIFS(tbLancamentos[Hr Devida],tbLancamentos[Situação],$B51,tbLancamentos[Tratativa],"Descontar",tbLancamentos[Nome],$F$6,tbLancamentos[Data],"&gt;="&amp;C$9,tbLancamentos[Data],"&lt;"&amp;D$9),"")</f>
        <v>0</v>
      </c>
      <c r="D51" s="116">
        <f ca="1">IFERROR(SUMIFS(tbLancamentos[Hr Devida],tbLancamentos[Situação],$B51,tbLancamentos[Tratativa],"Descontar",tbLancamentos[Nome],$F$6,tbLancamentos[Data],"&gt;="&amp;D$9,tbLancamentos[Data],"&lt;"&amp;E$9),"")</f>
        <v>0</v>
      </c>
      <c r="E51" s="116">
        <f ca="1">IFERROR(SUMIFS(tbLancamentos[Hr Devida],tbLancamentos[Situação],$B51,tbLancamentos[Tratativa],"Descontar",tbLancamentos[Nome],$F$6,tbLancamentos[Data],"&gt;="&amp;E$9,tbLancamentos[Data],"&lt;"&amp;F$9),"")</f>
        <v>0</v>
      </c>
      <c r="F51" s="116">
        <f ca="1">IFERROR(SUMIFS(tbLancamentos[Hr Devida],tbLancamentos[Situação],$B51,tbLancamentos[Tratativa],"Descontar",tbLancamentos[Nome],$F$6,tbLancamentos[Data],"&gt;="&amp;F$9,tbLancamentos[Data],"&lt;"&amp;G$9),"")</f>
        <v>0</v>
      </c>
      <c r="G51" s="116">
        <f ca="1">IFERROR(SUMIFS(tbLancamentos[Hr Devida],tbLancamentos[Situação],$B51,tbLancamentos[Tratativa],"Descontar",tbLancamentos[Nome],$F$6,tbLancamentos[Data],"&gt;="&amp;G$9,tbLancamentos[Data],"&lt;"&amp;H$9),"")</f>
        <v>0</v>
      </c>
      <c r="H51" s="116">
        <f ca="1">IFERROR(SUMIFS(tbLancamentos[Hr Devida],tbLancamentos[Situação],$B51,tbLancamentos[Tratativa],"Descontar",tbLancamentos[Nome],$F$6,tbLancamentos[Data],"&gt;="&amp;H$9,tbLancamentos[Data],"&lt;"&amp;I$9),"")</f>
        <v>0</v>
      </c>
      <c r="I51" s="116">
        <f ca="1">IFERROR(SUMIFS(tbLancamentos[Hr Devida],tbLancamentos[Situação],$B51,tbLancamentos[Tratativa],"Descontar",tbLancamentos[Nome],$F$6,tbLancamentos[Data],"&gt;="&amp;I$9,tbLancamentos[Data],"&lt;"&amp;J$9),"")</f>
        <v>0</v>
      </c>
      <c r="J51" s="116">
        <f ca="1">IFERROR(SUMIFS(tbLancamentos[Hr Devida],tbLancamentos[Situação],$B51,tbLancamentos[Tratativa],"Descontar",tbLancamentos[Nome],$F$6,tbLancamentos[Data],"&gt;="&amp;J$9,tbLancamentos[Data],"&lt;"&amp;K$9),"")</f>
        <v>0</v>
      </c>
      <c r="K51" s="116">
        <f ca="1">IFERROR(SUMIFS(tbLancamentos[Hr Devida],tbLancamentos[Situação],$B51,tbLancamentos[Tratativa],"Descontar",tbLancamentos[Nome],$F$6,tbLancamentos[Data],"&gt;="&amp;K$9,tbLancamentos[Data],"&lt;"&amp;L$9),"")</f>
        <v>0</v>
      </c>
      <c r="L51" s="116">
        <f ca="1">IFERROR(SUMIFS(tbLancamentos[Hr Devida],tbLancamentos[Situação],$B51,tbLancamentos[Tratativa],"Descontar",tbLancamentos[Nome],$F$6,tbLancamentos[Data],"&gt;="&amp;L$9,tbLancamentos[Data],"&lt;"&amp;M$9),"")</f>
        <v>0</v>
      </c>
      <c r="M51" s="116">
        <f ca="1">IFERROR(SUMIFS(tbLancamentos[Hr Devida],tbLancamentos[Situação],$B51,tbLancamentos[Tratativa],"Descontar",tbLancamentos[Nome],$F$6,tbLancamentos[Data],"&gt;="&amp;M$9,tbLancamentos[Data],"&lt;"&amp;N$9),"")</f>
        <v>0</v>
      </c>
      <c r="N51" s="116">
        <f ca="1">IFERROR(SUMIFS(tbLancamentos[Hr Devida],tbLancamentos[Situação],$B51,tbLancamentos[Tratativa],"Descontar",tbLancamentos[Nome],$F$6,tbLancamentos[Data],"&gt;="&amp;N$9,tbLancamentos[Data],"&lt;"&amp;O$9),"")</f>
        <v>0</v>
      </c>
      <c r="O51" s="117">
        <f t="shared" ca="1" si="3"/>
        <v>0</v>
      </c>
    </row>
    <row r="52" spans="2:15" ht="20.100000000000001" customHeight="1" x14ac:dyDescent="0.25">
      <c r="B52" s="115" t="s">
        <v>104</v>
      </c>
      <c r="C52" s="117">
        <f ca="1">SUM(C48:C51)</f>
        <v>0.11111701368045035</v>
      </c>
      <c r="D52" s="117">
        <f t="shared" ref="D52:N52" ca="1" si="4">SUM(D48:D51)</f>
        <v>0</v>
      </c>
      <c r="E52" s="117">
        <f t="shared" ca="1" si="4"/>
        <v>0</v>
      </c>
      <c r="F52" s="117">
        <f t="shared" ca="1" si="4"/>
        <v>0</v>
      </c>
      <c r="G52" s="117">
        <f t="shared" ca="1" si="4"/>
        <v>0</v>
      </c>
      <c r="H52" s="117">
        <f t="shared" ca="1" si="4"/>
        <v>0</v>
      </c>
      <c r="I52" s="117">
        <f t="shared" ca="1" si="4"/>
        <v>0</v>
      </c>
      <c r="J52" s="117">
        <f t="shared" ca="1" si="4"/>
        <v>0</v>
      </c>
      <c r="K52" s="117">
        <f t="shared" ca="1" si="4"/>
        <v>0</v>
      </c>
      <c r="L52" s="117">
        <f t="shared" ca="1" si="4"/>
        <v>0</v>
      </c>
      <c r="M52" s="117">
        <f t="shared" ca="1" si="4"/>
        <v>0</v>
      </c>
      <c r="N52" s="117">
        <f t="shared" ca="1" si="4"/>
        <v>0</v>
      </c>
      <c r="O52" s="95"/>
    </row>
  </sheetData>
  <sheetProtection password="9004" sheet="1" objects="1" scenarios="1"/>
  <mergeCells count="2">
    <mergeCell ref="F6:H6"/>
    <mergeCell ref="K6:L6"/>
  </mergeCells>
  <printOptions horizontalCentered="1"/>
  <pageMargins left="0.25" right="0.25" top="0.75" bottom="0.75" header="0.3" footer="0.3"/>
  <pageSetup paperSize="9" scale="81" orientation="landscape" r:id="rId1"/>
  <headerFooter>
    <oddHeader>&amp;CRESULTADO CONSOLIDADO MENSAL INDIVIDUAL DOS ATRASOS E AUSÊNCIAS</oddHeader>
    <oddFooter>&amp;LImpresso em &amp;D as &amp;T&amp;RPágina &amp;P de &amp;N páginas</oddFooter>
  </headerFooter>
  <rowBreaks count="1" manualBreakCount="1">
    <brk id="45" min="1" max="14" man="1"/>
  </rowBreaks>
  <colBreaks count="1" manualBreakCount="1">
    <brk id="15" min="5" max="81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46"/>
  <sheetViews>
    <sheetView showGridLines="0" zoomScaleNormal="100" workbookViewId="0"/>
  </sheetViews>
  <sheetFormatPr defaultRowHeight="15" x14ac:dyDescent="0.25"/>
  <cols>
    <col min="1" max="1" width="2.7109375" style="9" customWidth="1"/>
    <col min="2" max="2" width="21.7109375" style="9" bestFit="1" customWidth="1"/>
    <col min="3" max="8" width="19.7109375" style="9" customWidth="1"/>
    <col min="9" max="9" width="9.85546875" style="9" customWidth="1"/>
    <col min="10" max="10" width="11.85546875" style="9" bestFit="1" customWidth="1"/>
    <col min="11" max="26" width="9.140625" style="9"/>
    <col min="27" max="27" width="10.42578125" style="9" hidden="1" customWidth="1"/>
    <col min="28" max="28" width="9.140625" style="9" hidden="1" customWidth="1"/>
    <col min="29" max="16384" width="9.140625" style="9"/>
  </cols>
  <sheetData>
    <row r="1" spans="2:28" s="5" customFormat="1" ht="30" customHeight="1" x14ac:dyDescent="0.25"/>
    <row r="2" spans="2:28" s="6" customFormat="1" ht="24.95" customHeight="1" x14ac:dyDescent="0.25"/>
    <row r="3" spans="2:28" s="7" customFormat="1" ht="20.100000000000001" customHeight="1" x14ac:dyDescent="0.25"/>
    <row r="4" spans="2:28" ht="21" x14ac:dyDescent="0.35">
      <c r="B4" s="52" t="s">
        <v>135</v>
      </c>
    </row>
    <row r="6" spans="2:28" ht="20.100000000000001" customHeight="1" x14ac:dyDescent="0.25">
      <c r="B6" s="109" t="s">
        <v>125</v>
      </c>
      <c r="C6" s="146" t="s">
        <v>45</v>
      </c>
      <c r="D6" s="147"/>
      <c r="F6" s="109" t="s">
        <v>123</v>
      </c>
      <c r="G6" s="120" t="s">
        <v>88</v>
      </c>
      <c r="I6" s="109" t="s">
        <v>122</v>
      </c>
      <c r="J6" s="127">
        <f>Res!$C$6</f>
        <v>2022</v>
      </c>
      <c r="AA6" s="128" t="s">
        <v>84</v>
      </c>
      <c r="AB6" s="128">
        <v>1</v>
      </c>
    </row>
    <row r="7" spans="2:28" hidden="1" x14ac:dyDescent="0.25">
      <c r="F7" s="129">
        <f>DATE($J$6,VLOOKUP($G$6,$AA$6:$AB$17,2,FALSE),1)</f>
        <v>44682</v>
      </c>
      <c r="G7" s="129">
        <f>EOMONTH(F7,0)</f>
        <v>44712</v>
      </c>
      <c r="AA7" s="128" t="s">
        <v>85</v>
      </c>
      <c r="AB7" s="128">
        <v>2</v>
      </c>
    </row>
    <row r="8" spans="2:28" x14ac:dyDescent="0.25">
      <c r="AA8" s="128" t="s">
        <v>86</v>
      </c>
      <c r="AB8" s="128">
        <v>3</v>
      </c>
    </row>
    <row r="9" spans="2:28" ht="20.100000000000001" customHeight="1" x14ac:dyDescent="0.25">
      <c r="B9" s="130" t="s">
        <v>32</v>
      </c>
      <c r="C9" s="131" t="s">
        <v>33</v>
      </c>
      <c r="D9" s="132"/>
      <c r="E9" s="130" t="s">
        <v>34</v>
      </c>
      <c r="AA9" s="128" t="s">
        <v>87</v>
      </c>
      <c r="AB9" s="128">
        <v>4</v>
      </c>
    </row>
    <row r="10" spans="2:28" ht="20.100000000000001" customHeight="1" x14ac:dyDescent="0.25">
      <c r="B10" s="133" t="str">
        <f>$C$6</f>
        <v>GARCIA</v>
      </c>
      <c r="C10" s="134" t="str">
        <f>IF($C$6="","",IFERROR(VLOOKUP($C$6,CadEmp!$C$7:$E$16,2,FALSE),""))</f>
        <v>PAULO</v>
      </c>
      <c r="D10" s="135"/>
      <c r="E10" s="133" t="str">
        <f>IF($C$6="","",IFERROR(VLOOKUP($C$6,CadEmp!$C$7:$E$16,3,FALSE),""))</f>
        <v>(12)3456-7891</v>
      </c>
      <c r="AA10" s="128" t="s">
        <v>88</v>
      </c>
      <c r="AB10" s="128">
        <v>5</v>
      </c>
    </row>
    <row r="11" spans="2:28" x14ac:dyDescent="0.25">
      <c r="AA11" s="128" t="s">
        <v>89</v>
      </c>
      <c r="AB11" s="128">
        <v>6</v>
      </c>
    </row>
    <row r="12" spans="2:28" ht="24.95" customHeight="1" x14ac:dyDescent="0.25">
      <c r="B12" s="112" t="s">
        <v>64</v>
      </c>
      <c r="C12" s="112" t="s">
        <v>121</v>
      </c>
      <c r="D12" s="112" t="str">
        <f>Aux!A3</f>
        <v>Antecipação</v>
      </c>
      <c r="E12" s="112" t="str">
        <f>Aux!A4</f>
        <v>Atraso</v>
      </c>
      <c r="F12" s="112" t="str">
        <f>Aux!A5</f>
        <v>Atraso + Antecipação</v>
      </c>
      <c r="G12" s="112" t="str">
        <f>Aux!A6</f>
        <v>Falta</v>
      </c>
      <c r="H12" s="112" t="s">
        <v>141</v>
      </c>
      <c r="AA12" s="128" t="s">
        <v>90</v>
      </c>
      <c r="AB12" s="128">
        <v>7</v>
      </c>
    </row>
    <row r="13" spans="2:28" ht="24.95" customHeight="1" x14ac:dyDescent="0.25">
      <c r="B13" s="136">
        <f>$F$7</f>
        <v>44682</v>
      </c>
      <c r="C13" s="126" t="str">
        <f>IF(B13="","",PROPER(TEXT(B13,"dddd")))</f>
        <v>Domingo</v>
      </c>
      <c r="D13" s="137">
        <f>IF($B13="","",IFERROR(SUMIFS(tbLancamentos[Hr Devida],tbLancamentos[Empresa],$C$6,tbLancamentos[Data],$B13,tbLancamentos[Situação],D$12),""))</f>
        <v>0</v>
      </c>
      <c r="E13" s="137">
        <f>IF($B13="","",IFERROR(SUMIFS(tbLancamentos[Hr Devida],tbLancamentos[Empresa],$C$6,tbLancamentos[Data],$B13,tbLancamentos[Situação],E$12),""))</f>
        <v>0</v>
      </c>
      <c r="F13" s="137">
        <f>IF($B13="","",IFERROR(SUMIFS(tbLancamentos[Hr Devida],tbLancamentos[Empresa],$C$6,tbLancamentos[Data],$B13,tbLancamentos[Situação],F$12),""))</f>
        <v>0</v>
      </c>
      <c r="G13" s="137">
        <f>IF($B13="","",IFERROR(SUMIFS(tbLancamentos[Hr Devida],tbLancamentos[Empresa],$C$6,tbLancamentos[Data],$B13,tbLancamentos[Situação],G$12),""))</f>
        <v>0</v>
      </c>
      <c r="H13" s="137">
        <f>IF(B13="","",SUM(D13:G13))</f>
        <v>0</v>
      </c>
      <c r="AA13" s="128" t="s">
        <v>91</v>
      </c>
      <c r="AB13" s="128">
        <v>8</v>
      </c>
    </row>
    <row r="14" spans="2:28" ht="24.95" customHeight="1" x14ac:dyDescent="0.25">
      <c r="B14" s="136">
        <f>IFERROR(B13+1,"")</f>
        <v>44683</v>
      </c>
      <c r="C14" s="126" t="str">
        <f>IF(B14="","",PROPER(TEXT(B14,"dddd")))</f>
        <v>Segunda-Feira</v>
      </c>
      <c r="D14" s="137">
        <f>IF($B14="","",IFERROR(SUMIFS(tbLancamentos[Hr Devida],tbLancamentos[Empresa],$C$6,tbLancamentos[Data],$B14,tbLancamentos[Situação],D$12),""))</f>
        <v>0</v>
      </c>
      <c r="E14" s="137">
        <f>IF($B14="","",IFERROR(SUMIFS(tbLancamentos[Hr Devida],tbLancamentos[Empresa],$C$6,tbLancamentos[Data],$B14,tbLancamentos[Situação],E$12),""))</f>
        <v>0</v>
      </c>
      <c r="F14" s="137">
        <f>IF($B14="","",IFERROR(SUMIFS(tbLancamentos[Hr Devida],tbLancamentos[Empresa],$C$6,tbLancamentos[Data],$B14,tbLancamentos[Situação],F$12),""))</f>
        <v>0</v>
      </c>
      <c r="G14" s="137">
        <f>IF($B14="","",IFERROR(SUMIFS(tbLancamentos[Hr Devida],tbLancamentos[Empresa],$C$6,tbLancamentos[Data],$B14,tbLancamentos[Situação],G$12),""))</f>
        <v>0</v>
      </c>
      <c r="H14" s="137">
        <f t="shared" ref="H14:H43" si="0">IF(B14="","",SUM(D14:G14))</f>
        <v>0</v>
      </c>
      <c r="AA14" s="128" t="s">
        <v>92</v>
      </c>
      <c r="AB14" s="128">
        <v>9</v>
      </c>
    </row>
    <row r="15" spans="2:28" ht="24.95" customHeight="1" x14ac:dyDescent="0.25">
      <c r="B15" s="136">
        <f t="shared" ref="B15:B40" si="1">IFERROR(B14+1,"")</f>
        <v>44684</v>
      </c>
      <c r="C15" s="126" t="str">
        <f t="shared" ref="C15:C43" si="2">IF(B15="","",PROPER(TEXT(B15,"dddd")))</f>
        <v>Terça-Feira</v>
      </c>
      <c r="D15" s="137">
        <f>IF($B15="","",IFERROR(SUMIFS(tbLancamentos[Hr Devida],tbLancamentos[Empresa],$C$6,tbLancamentos[Data],$B15,tbLancamentos[Situação],D$12),""))</f>
        <v>0</v>
      </c>
      <c r="E15" s="137">
        <f>IF($B15="","",IFERROR(SUMIFS(tbLancamentos[Hr Devida],tbLancamentos[Empresa],$C$6,tbLancamentos[Data],$B15,tbLancamentos[Situação],E$12),""))</f>
        <v>0</v>
      </c>
      <c r="F15" s="137">
        <f>IF($B15="","",IFERROR(SUMIFS(tbLancamentos[Hr Devida],tbLancamentos[Empresa],$C$6,tbLancamentos[Data],$B15,tbLancamentos[Situação],F$12),""))</f>
        <v>0</v>
      </c>
      <c r="G15" s="137">
        <f>IF($B15="","",IFERROR(SUMIFS(tbLancamentos[Hr Devida],tbLancamentos[Empresa],$C$6,tbLancamentos[Data],$B15,tbLancamentos[Situação],G$12),""))</f>
        <v>0</v>
      </c>
      <c r="H15" s="137">
        <f t="shared" si="0"/>
        <v>0</v>
      </c>
      <c r="AA15" s="128" t="s">
        <v>93</v>
      </c>
      <c r="AB15" s="128">
        <v>10</v>
      </c>
    </row>
    <row r="16" spans="2:28" ht="24.95" customHeight="1" x14ac:dyDescent="0.25">
      <c r="B16" s="136">
        <f t="shared" si="1"/>
        <v>44685</v>
      </c>
      <c r="C16" s="126" t="str">
        <f t="shared" si="2"/>
        <v>Quarta-Feira</v>
      </c>
      <c r="D16" s="137">
        <f>IF($B16="","",IFERROR(SUMIFS(tbLancamentos[Hr Devida],tbLancamentos[Empresa],$C$6,tbLancamentos[Data],$B16,tbLancamentos[Situação],D$12),""))</f>
        <v>0</v>
      </c>
      <c r="E16" s="137">
        <f>IF($B16="","",IFERROR(SUMIFS(tbLancamentos[Hr Devida],tbLancamentos[Empresa],$C$6,tbLancamentos[Data],$B16,tbLancamentos[Situação],E$12),""))</f>
        <v>0</v>
      </c>
      <c r="F16" s="137">
        <f>IF($B16="","",IFERROR(SUMIFS(tbLancamentos[Hr Devida],tbLancamentos[Empresa],$C$6,tbLancamentos[Data],$B16,tbLancamentos[Situação],F$12),""))</f>
        <v>0</v>
      </c>
      <c r="G16" s="137">
        <f>IF($B16="","",IFERROR(SUMIFS(tbLancamentos[Hr Devida],tbLancamentos[Empresa],$C$6,tbLancamentos[Data],$B16,tbLancamentos[Situação],G$12),""))</f>
        <v>0</v>
      </c>
      <c r="H16" s="137">
        <f t="shared" si="0"/>
        <v>0</v>
      </c>
      <c r="AA16" s="128" t="s">
        <v>94</v>
      </c>
      <c r="AB16" s="128">
        <v>11</v>
      </c>
    </row>
    <row r="17" spans="2:28" ht="24.95" customHeight="1" x14ac:dyDescent="0.25">
      <c r="B17" s="136">
        <f t="shared" si="1"/>
        <v>44686</v>
      </c>
      <c r="C17" s="126" t="str">
        <f t="shared" si="2"/>
        <v>Quinta-Feira</v>
      </c>
      <c r="D17" s="137">
        <f>IF($B17="","",IFERROR(SUMIFS(tbLancamentos[Hr Devida],tbLancamentos[Empresa],$C$6,tbLancamentos[Data],$B17,tbLancamentos[Situação],D$12),""))</f>
        <v>0</v>
      </c>
      <c r="E17" s="137">
        <f>IF($B17="","",IFERROR(SUMIFS(tbLancamentos[Hr Devida],tbLancamentos[Empresa],$C$6,tbLancamentos[Data],$B17,tbLancamentos[Situação],E$12),""))</f>
        <v>0</v>
      </c>
      <c r="F17" s="137">
        <f>IF($B17="","",IFERROR(SUMIFS(tbLancamentos[Hr Devida],tbLancamentos[Empresa],$C$6,tbLancamentos[Data],$B17,tbLancamentos[Situação],F$12),""))</f>
        <v>0</v>
      </c>
      <c r="G17" s="137">
        <f>IF($B17="","",IFERROR(SUMIFS(tbLancamentos[Hr Devida],tbLancamentos[Empresa],$C$6,tbLancamentos[Data],$B17,tbLancamentos[Situação],G$12),""))</f>
        <v>0</v>
      </c>
      <c r="H17" s="137">
        <f t="shared" si="0"/>
        <v>0</v>
      </c>
      <c r="AA17" s="128" t="s">
        <v>95</v>
      </c>
      <c r="AB17" s="128">
        <v>12</v>
      </c>
    </row>
    <row r="18" spans="2:28" ht="24.95" customHeight="1" x14ac:dyDescent="0.25">
      <c r="B18" s="136">
        <f t="shared" si="1"/>
        <v>44687</v>
      </c>
      <c r="C18" s="126" t="str">
        <f t="shared" si="2"/>
        <v>Sexta-Feira</v>
      </c>
      <c r="D18" s="137">
        <f>IF($B18="","",IFERROR(SUMIFS(tbLancamentos[Hr Devida],tbLancamentos[Empresa],$C$6,tbLancamentos[Data],$B18,tbLancamentos[Situação],D$12),""))</f>
        <v>0</v>
      </c>
      <c r="E18" s="137">
        <f>IF($B18="","",IFERROR(SUMIFS(tbLancamentos[Hr Devida],tbLancamentos[Empresa],$C$6,tbLancamentos[Data],$B18,tbLancamentos[Situação],E$12),""))</f>
        <v>0</v>
      </c>
      <c r="F18" s="137">
        <f>IF($B18="","",IFERROR(SUMIFS(tbLancamentos[Hr Devida],tbLancamentos[Empresa],$C$6,tbLancamentos[Data],$B18,tbLancamentos[Situação],F$12),""))</f>
        <v>0</v>
      </c>
      <c r="G18" s="137">
        <f>IF($B18="","",IFERROR(SUMIFS(tbLancamentos[Hr Devida],tbLancamentos[Empresa],$C$6,tbLancamentos[Data],$B18,tbLancamentos[Situação],G$12),""))</f>
        <v>0</v>
      </c>
      <c r="H18" s="137">
        <f t="shared" si="0"/>
        <v>0</v>
      </c>
      <c r="M18" s="138"/>
      <c r="N18" s="138"/>
      <c r="O18" s="138"/>
    </row>
    <row r="19" spans="2:28" ht="24.95" customHeight="1" x14ac:dyDescent="0.25">
      <c r="B19" s="136">
        <f t="shared" si="1"/>
        <v>44688</v>
      </c>
      <c r="C19" s="126" t="str">
        <f t="shared" si="2"/>
        <v>Sábado</v>
      </c>
      <c r="D19" s="137">
        <f>IF($B19="","",IFERROR(SUMIFS(tbLancamentos[Hr Devida],tbLancamentos[Empresa],$C$6,tbLancamentos[Data],$B19,tbLancamentos[Situação],D$12),""))</f>
        <v>0</v>
      </c>
      <c r="E19" s="137">
        <f>IF($B19="","",IFERROR(SUMIFS(tbLancamentos[Hr Devida],tbLancamentos[Empresa],$C$6,tbLancamentos[Data],$B19,tbLancamentos[Situação],E$12),""))</f>
        <v>0</v>
      </c>
      <c r="F19" s="137">
        <f>IF($B19="","",IFERROR(SUMIFS(tbLancamentos[Hr Devida],tbLancamentos[Empresa],$C$6,tbLancamentos[Data],$B19,tbLancamentos[Situação],F$12),""))</f>
        <v>0</v>
      </c>
      <c r="G19" s="137">
        <f>IF($B19="","",IFERROR(SUMIFS(tbLancamentos[Hr Devida],tbLancamentos[Empresa],$C$6,tbLancamentos[Data],$B19,tbLancamentos[Situação],G$12),""))</f>
        <v>0</v>
      </c>
      <c r="H19" s="137">
        <f t="shared" si="0"/>
        <v>0</v>
      </c>
      <c r="M19" s="139"/>
      <c r="N19" s="140"/>
      <c r="O19" s="141"/>
    </row>
    <row r="20" spans="2:28" ht="24.95" customHeight="1" x14ac:dyDescent="0.25">
      <c r="B20" s="136">
        <f t="shared" si="1"/>
        <v>44689</v>
      </c>
      <c r="C20" s="126" t="str">
        <f t="shared" si="2"/>
        <v>Domingo</v>
      </c>
      <c r="D20" s="137">
        <f>IF($B20="","",IFERROR(SUMIFS(tbLancamentos[Hr Devida],tbLancamentos[Empresa],$C$6,tbLancamentos[Data],$B20,tbLancamentos[Situação],D$12),""))</f>
        <v>0</v>
      </c>
      <c r="E20" s="137">
        <f>IF($B20="","",IFERROR(SUMIFS(tbLancamentos[Hr Devida],tbLancamentos[Empresa],$C$6,tbLancamentos[Data],$B20,tbLancamentos[Situação],E$12),""))</f>
        <v>0</v>
      </c>
      <c r="F20" s="137">
        <f>IF($B20="","",IFERROR(SUMIFS(tbLancamentos[Hr Devida],tbLancamentos[Empresa],$C$6,tbLancamentos[Data],$B20,tbLancamentos[Situação],F$12),""))</f>
        <v>0</v>
      </c>
      <c r="G20" s="137">
        <f>IF($B20="","",IFERROR(SUMIFS(tbLancamentos[Hr Devida],tbLancamentos[Empresa],$C$6,tbLancamentos[Data],$B20,tbLancamentos[Situação],G$12),""))</f>
        <v>0</v>
      </c>
      <c r="H20" s="137">
        <f t="shared" si="0"/>
        <v>0</v>
      </c>
      <c r="M20" s="139"/>
      <c r="N20" s="140"/>
      <c r="O20" s="141"/>
    </row>
    <row r="21" spans="2:28" ht="24.95" customHeight="1" x14ac:dyDescent="0.25">
      <c r="B21" s="136">
        <f t="shared" si="1"/>
        <v>44690</v>
      </c>
      <c r="C21" s="126" t="str">
        <f t="shared" si="2"/>
        <v>Segunda-Feira</v>
      </c>
      <c r="D21" s="137">
        <f>IF($B21="","",IFERROR(SUMIFS(tbLancamentos[Hr Devida],tbLancamentos[Empresa],$C$6,tbLancamentos[Data],$B21,tbLancamentos[Situação],D$12),""))</f>
        <v>0</v>
      </c>
      <c r="E21" s="137">
        <f>IF($B21="","",IFERROR(SUMIFS(tbLancamentos[Hr Devida],tbLancamentos[Empresa],$C$6,tbLancamentos[Data],$B21,tbLancamentos[Situação],E$12),""))</f>
        <v>0</v>
      </c>
      <c r="F21" s="137">
        <f>IF($B21="","",IFERROR(SUMIFS(tbLancamentos[Hr Devida],tbLancamentos[Empresa],$C$6,tbLancamentos[Data],$B21,tbLancamentos[Situação],F$12),""))</f>
        <v>0</v>
      </c>
      <c r="G21" s="137">
        <f>IF($B21="","",IFERROR(SUMIFS(tbLancamentos[Hr Devida],tbLancamentos[Empresa],$C$6,tbLancamentos[Data],$B21,tbLancamentos[Situação],G$12),""))</f>
        <v>0</v>
      </c>
      <c r="H21" s="137">
        <f t="shared" si="0"/>
        <v>0</v>
      </c>
      <c r="M21" s="139"/>
      <c r="N21" s="140"/>
      <c r="O21" s="141"/>
    </row>
    <row r="22" spans="2:28" ht="24.95" customHeight="1" x14ac:dyDescent="0.25">
      <c r="B22" s="136">
        <f t="shared" si="1"/>
        <v>44691</v>
      </c>
      <c r="C22" s="126" t="str">
        <f t="shared" si="2"/>
        <v>Terça-Feira</v>
      </c>
      <c r="D22" s="137">
        <f>IF($B22="","",IFERROR(SUMIFS(tbLancamentos[Hr Devida],tbLancamentos[Empresa],$C$6,tbLancamentos[Data],$B22,tbLancamentos[Situação],D$12),""))</f>
        <v>0</v>
      </c>
      <c r="E22" s="137">
        <f>IF($B22="","",IFERROR(SUMIFS(tbLancamentos[Hr Devida],tbLancamentos[Empresa],$C$6,tbLancamentos[Data],$B22,tbLancamentos[Situação],E$12),""))</f>
        <v>0</v>
      </c>
      <c r="F22" s="137">
        <f>IF($B22="","",IFERROR(SUMIFS(tbLancamentos[Hr Devida],tbLancamentos[Empresa],$C$6,tbLancamentos[Data],$B22,tbLancamentos[Situação],F$12),""))</f>
        <v>0</v>
      </c>
      <c r="G22" s="137">
        <f>IF($B22="","",IFERROR(SUMIFS(tbLancamentos[Hr Devida],tbLancamentos[Empresa],$C$6,tbLancamentos[Data],$B22,tbLancamentos[Situação],G$12),""))</f>
        <v>0</v>
      </c>
      <c r="H22" s="137">
        <f t="shared" si="0"/>
        <v>0</v>
      </c>
      <c r="M22" s="139"/>
      <c r="N22" s="140"/>
      <c r="O22" s="141"/>
    </row>
    <row r="23" spans="2:28" ht="24.95" customHeight="1" x14ac:dyDescent="0.25">
      <c r="B23" s="136">
        <f t="shared" si="1"/>
        <v>44692</v>
      </c>
      <c r="C23" s="126" t="str">
        <f t="shared" si="2"/>
        <v>Quarta-Feira</v>
      </c>
      <c r="D23" s="137">
        <f>IF($B23="","",IFERROR(SUMIFS(tbLancamentos[Hr Devida],tbLancamentos[Empresa],$C$6,tbLancamentos[Data],$B23,tbLancamentos[Situação],D$12),""))</f>
        <v>0</v>
      </c>
      <c r="E23" s="137">
        <f>IF($B23="","",IFERROR(SUMIFS(tbLancamentos[Hr Devida],tbLancamentos[Empresa],$C$6,tbLancamentos[Data],$B23,tbLancamentos[Situação],E$12),""))</f>
        <v>0</v>
      </c>
      <c r="F23" s="137">
        <f>IF($B23="","",IFERROR(SUMIFS(tbLancamentos[Hr Devida],tbLancamentos[Empresa],$C$6,tbLancamentos[Data],$B23,tbLancamentos[Situação],F$12),""))</f>
        <v>0</v>
      </c>
      <c r="G23" s="137">
        <f>IF($B23="","",IFERROR(SUMIFS(tbLancamentos[Hr Devida],tbLancamentos[Empresa],$C$6,tbLancamentos[Data],$B23,tbLancamentos[Situação],G$12),""))</f>
        <v>0</v>
      </c>
      <c r="H23" s="137">
        <f t="shared" si="0"/>
        <v>0</v>
      </c>
      <c r="M23" s="142"/>
      <c r="N23" s="140"/>
      <c r="O23" s="141"/>
    </row>
    <row r="24" spans="2:28" ht="24.95" customHeight="1" x14ac:dyDescent="0.25">
      <c r="B24" s="136">
        <f t="shared" si="1"/>
        <v>44693</v>
      </c>
      <c r="C24" s="126" t="str">
        <f t="shared" si="2"/>
        <v>Quinta-Feira</v>
      </c>
      <c r="D24" s="137">
        <f>IF($B24="","",IFERROR(SUMIFS(tbLancamentos[Hr Devida],tbLancamentos[Empresa],$C$6,tbLancamentos[Data],$B24,tbLancamentos[Situação],D$12),""))</f>
        <v>0</v>
      </c>
      <c r="E24" s="137">
        <f>IF($B24="","",IFERROR(SUMIFS(tbLancamentos[Hr Devida],tbLancamentos[Empresa],$C$6,tbLancamentos[Data],$B24,tbLancamentos[Situação],E$12),""))</f>
        <v>0</v>
      </c>
      <c r="F24" s="137">
        <f>IF($B24="","",IFERROR(SUMIFS(tbLancamentos[Hr Devida],tbLancamentos[Empresa],$C$6,tbLancamentos[Data],$B24,tbLancamentos[Situação],F$12),""))</f>
        <v>0</v>
      </c>
      <c r="G24" s="137">
        <f>IF($B24="","",IFERROR(SUMIFS(tbLancamentos[Hr Devida],tbLancamentos[Empresa],$C$6,tbLancamentos[Data],$B24,tbLancamentos[Situação],G$12),""))</f>
        <v>0</v>
      </c>
      <c r="H24" s="137">
        <f t="shared" si="0"/>
        <v>0</v>
      </c>
    </row>
    <row r="25" spans="2:28" ht="24.95" customHeight="1" x14ac:dyDescent="0.25">
      <c r="B25" s="136">
        <f t="shared" si="1"/>
        <v>44694</v>
      </c>
      <c r="C25" s="126" t="str">
        <f t="shared" si="2"/>
        <v>Sexta-Feira</v>
      </c>
      <c r="D25" s="137">
        <f>IF($B25="","",IFERROR(SUMIFS(tbLancamentos[Hr Devida],tbLancamentos[Empresa],$C$6,tbLancamentos[Data],$B25,tbLancamentos[Situação],D$12),""))</f>
        <v>0</v>
      </c>
      <c r="E25" s="137">
        <f>IF($B25="","",IFERROR(SUMIFS(tbLancamentos[Hr Devida],tbLancamentos[Empresa],$C$6,tbLancamentos[Data],$B25,tbLancamentos[Situação],E$12),""))</f>
        <v>0</v>
      </c>
      <c r="F25" s="137">
        <f>IF($B25="","",IFERROR(SUMIFS(tbLancamentos[Hr Devida],tbLancamentos[Empresa],$C$6,tbLancamentos[Data],$B25,tbLancamentos[Situação],F$12),""))</f>
        <v>0</v>
      </c>
      <c r="G25" s="137">
        <f>IF($B25="","",IFERROR(SUMIFS(tbLancamentos[Hr Devida],tbLancamentos[Empresa],$C$6,tbLancamentos[Data],$B25,tbLancamentos[Situação],G$12),""))</f>
        <v>0</v>
      </c>
      <c r="H25" s="137">
        <f t="shared" si="0"/>
        <v>0</v>
      </c>
    </row>
    <row r="26" spans="2:28" ht="24.95" customHeight="1" x14ac:dyDescent="0.25">
      <c r="B26" s="136">
        <f t="shared" si="1"/>
        <v>44695</v>
      </c>
      <c r="C26" s="126" t="str">
        <f t="shared" si="2"/>
        <v>Sábado</v>
      </c>
      <c r="D26" s="137">
        <f>IF($B26="","",IFERROR(SUMIFS(tbLancamentos[Hr Devida],tbLancamentos[Empresa],$C$6,tbLancamentos[Data],$B26,tbLancamentos[Situação],D$12),""))</f>
        <v>0</v>
      </c>
      <c r="E26" s="137">
        <f>IF($B26="","",IFERROR(SUMIFS(tbLancamentos[Hr Devida],tbLancamentos[Empresa],$C$6,tbLancamentos[Data],$B26,tbLancamentos[Situação],E$12),""))</f>
        <v>0</v>
      </c>
      <c r="F26" s="137">
        <f>IF($B26="","",IFERROR(SUMIFS(tbLancamentos[Hr Devida],tbLancamentos[Empresa],$C$6,tbLancamentos[Data],$B26,tbLancamentos[Situação],F$12),""))</f>
        <v>0</v>
      </c>
      <c r="G26" s="137">
        <f>IF($B26="","",IFERROR(SUMIFS(tbLancamentos[Hr Devida],tbLancamentos[Empresa],$C$6,tbLancamentos[Data],$B26,tbLancamentos[Situação],G$12),""))</f>
        <v>0</v>
      </c>
      <c r="H26" s="137">
        <f t="shared" si="0"/>
        <v>0</v>
      </c>
    </row>
    <row r="27" spans="2:28" ht="24.95" customHeight="1" x14ac:dyDescent="0.25">
      <c r="B27" s="136">
        <f t="shared" si="1"/>
        <v>44696</v>
      </c>
      <c r="C27" s="126" t="str">
        <f t="shared" si="2"/>
        <v>Domingo</v>
      </c>
      <c r="D27" s="137">
        <f>IF($B27="","",IFERROR(SUMIFS(tbLancamentos[Hr Devida],tbLancamentos[Empresa],$C$6,tbLancamentos[Data],$B27,tbLancamentos[Situação],D$12),""))</f>
        <v>0</v>
      </c>
      <c r="E27" s="137">
        <f>IF($B27="","",IFERROR(SUMIFS(tbLancamentos[Hr Devida],tbLancamentos[Empresa],$C$6,tbLancamentos[Data],$B27,tbLancamentos[Situação],E$12),""))</f>
        <v>0</v>
      </c>
      <c r="F27" s="137">
        <f>IF($B27="","",IFERROR(SUMIFS(tbLancamentos[Hr Devida],tbLancamentos[Empresa],$C$6,tbLancamentos[Data],$B27,tbLancamentos[Situação],F$12),""))</f>
        <v>0</v>
      </c>
      <c r="G27" s="137">
        <f>IF($B27="","",IFERROR(SUMIFS(tbLancamentos[Hr Devida],tbLancamentos[Empresa],$C$6,tbLancamentos[Data],$B27,tbLancamentos[Situação],G$12),""))</f>
        <v>0</v>
      </c>
      <c r="H27" s="137">
        <f t="shared" si="0"/>
        <v>0</v>
      </c>
    </row>
    <row r="28" spans="2:28" ht="24.95" customHeight="1" x14ac:dyDescent="0.25">
      <c r="B28" s="136">
        <f t="shared" si="1"/>
        <v>44697</v>
      </c>
      <c r="C28" s="126" t="str">
        <f t="shared" si="2"/>
        <v>Segunda-Feira</v>
      </c>
      <c r="D28" s="137">
        <f>IF($B28="","",IFERROR(SUMIFS(tbLancamentos[Hr Devida],tbLancamentos[Empresa],$C$6,tbLancamentos[Data],$B28,tbLancamentos[Situação],D$12),""))</f>
        <v>0</v>
      </c>
      <c r="E28" s="137">
        <f>IF($B28="","",IFERROR(SUMIFS(tbLancamentos[Hr Devida],tbLancamentos[Empresa],$C$6,tbLancamentos[Data],$B28,tbLancamentos[Situação],E$12),""))</f>
        <v>0</v>
      </c>
      <c r="F28" s="137">
        <f>IF($B28="","",IFERROR(SUMIFS(tbLancamentos[Hr Devida],tbLancamentos[Empresa],$C$6,tbLancamentos[Data],$B28,tbLancamentos[Situação],F$12),""))</f>
        <v>0</v>
      </c>
      <c r="G28" s="137">
        <f>IF($B28="","",IFERROR(SUMIFS(tbLancamentos[Hr Devida],tbLancamentos[Empresa],$C$6,tbLancamentos[Data],$B28,tbLancamentos[Situação],G$12),""))</f>
        <v>0</v>
      </c>
      <c r="H28" s="137">
        <f t="shared" si="0"/>
        <v>0</v>
      </c>
    </row>
    <row r="29" spans="2:28" ht="24.95" customHeight="1" x14ac:dyDescent="0.25">
      <c r="B29" s="136">
        <f t="shared" si="1"/>
        <v>44698</v>
      </c>
      <c r="C29" s="126" t="str">
        <f t="shared" si="2"/>
        <v>Terça-Feira</v>
      </c>
      <c r="D29" s="137">
        <f>IF($B29="","",IFERROR(SUMIFS(tbLancamentos[Hr Devida],tbLancamentos[Empresa],$C$6,tbLancamentos[Data],$B29,tbLancamentos[Situação],D$12),""))</f>
        <v>0</v>
      </c>
      <c r="E29" s="137">
        <f>IF($B29="","",IFERROR(SUMIFS(tbLancamentos[Hr Devida],tbLancamentos[Empresa],$C$6,tbLancamentos[Data],$B29,tbLancamentos[Situação],E$12),""))</f>
        <v>0</v>
      </c>
      <c r="F29" s="137">
        <f>IF($B29="","",IFERROR(SUMIFS(tbLancamentos[Hr Devida],tbLancamentos[Empresa],$C$6,tbLancamentos[Data],$B29,tbLancamentos[Situação],F$12),""))</f>
        <v>0</v>
      </c>
      <c r="G29" s="137">
        <f>IF($B29="","",IFERROR(SUMIFS(tbLancamentos[Hr Devida],tbLancamentos[Empresa],$C$6,tbLancamentos[Data],$B29,tbLancamentos[Situação],G$12),""))</f>
        <v>0</v>
      </c>
      <c r="H29" s="137">
        <f t="shared" si="0"/>
        <v>0</v>
      </c>
    </row>
    <row r="30" spans="2:28" ht="24.95" customHeight="1" x14ac:dyDescent="0.25">
      <c r="B30" s="136">
        <f t="shared" si="1"/>
        <v>44699</v>
      </c>
      <c r="C30" s="126" t="str">
        <f t="shared" si="2"/>
        <v>Quarta-Feira</v>
      </c>
      <c r="D30" s="137">
        <f>IF($B30="","",IFERROR(SUMIFS(tbLancamentos[Hr Devida],tbLancamentos[Empresa],$C$6,tbLancamentos[Data],$B30,tbLancamentos[Situação],D$12),""))</f>
        <v>0</v>
      </c>
      <c r="E30" s="137">
        <f>IF($B30="","",IFERROR(SUMIFS(tbLancamentos[Hr Devida],tbLancamentos[Empresa],$C$6,tbLancamentos[Data],$B30,tbLancamentos[Situação],E$12),""))</f>
        <v>0</v>
      </c>
      <c r="F30" s="137">
        <f>IF($B30="","",IFERROR(SUMIFS(tbLancamentos[Hr Devida],tbLancamentos[Empresa],$C$6,tbLancamentos[Data],$B30,tbLancamentos[Situação],F$12),""))</f>
        <v>0</v>
      </c>
      <c r="G30" s="137">
        <f>IF($B30="","",IFERROR(SUMIFS(tbLancamentos[Hr Devida],tbLancamentos[Empresa],$C$6,tbLancamentos[Data],$B30,tbLancamentos[Situação],G$12),""))</f>
        <v>0</v>
      </c>
      <c r="H30" s="137">
        <f t="shared" si="0"/>
        <v>0</v>
      </c>
    </row>
    <row r="31" spans="2:28" ht="24.95" customHeight="1" x14ac:dyDescent="0.25">
      <c r="B31" s="136">
        <f t="shared" si="1"/>
        <v>44700</v>
      </c>
      <c r="C31" s="126" t="str">
        <f t="shared" si="2"/>
        <v>Quinta-Feira</v>
      </c>
      <c r="D31" s="137">
        <f>IF($B31="","",IFERROR(SUMIFS(tbLancamentos[Hr Devida],tbLancamentos[Empresa],$C$6,tbLancamentos[Data],$B31,tbLancamentos[Situação],D$12),""))</f>
        <v>0</v>
      </c>
      <c r="E31" s="137">
        <f>IF($B31="","",IFERROR(SUMIFS(tbLancamentos[Hr Devida],tbLancamentos[Empresa],$C$6,tbLancamentos[Data],$B31,tbLancamentos[Situação],E$12),""))</f>
        <v>0</v>
      </c>
      <c r="F31" s="137">
        <f>IF($B31="","",IFERROR(SUMIFS(tbLancamentos[Hr Devida],tbLancamentos[Empresa],$C$6,tbLancamentos[Data],$B31,tbLancamentos[Situação],F$12),""))</f>
        <v>0</v>
      </c>
      <c r="G31" s="137">
        <f>IF($B31="","",IFERROR(SUMIFS(tbLancamentos[Hr Devida],tbLancamentos[Empresa],$C$6,tbLancamentos[Data],$B31,tbLancamentos[Situação],G$12),""))</f>
        <v>0</v>
      </c>
      <c r="H31" s="137">
        <f t="shared" si="0"/>
        <v>0</v>
      </c>
    </row>
    <row r="32" spans="2:28" ht="24.95" customHeight="1" x14ac:dyDescent="0.25">
      <c r="B32" s="136">
        <f t="shared" si="1"/>
        <v>44701</v>
      </c>
      <c r="C32" s="126" t="str">
        <f t="shared" si="2"/>
        <v>Sexta-Feira</v>
      </c>
      <c r="D32" s="137">
        <f>IF($B32="","",IFERROR(SUMIFS(tbLancamentos[Hr Devida],tbLancamentos[Empresa],$C$6,tbLancamentos[Data],$B32,tbLancamentos[Situação],D$12),""))</f>
        <v>0</v>
      </c>
      <c r="E32" s="137">
        <f>IF($B32="","",IFERROR(SUMIFS(tbLancamentos[Hr Devida],tbLancamentos[Empresa],$C$6,tbLancamentos[Data],$B32,tbLancamentos[Situação],E$12),""))</f>
        <v>0</v>
      </c>
      <c r="F32" s="137">
        <f>IF($B32="","",IFERROR(SUMIFS(tbLancamentos[Hr Devida],tbLancamentos[Empresa],$C$6,tbLancamentos[Data],$B32,tbLancamentos[Situação],F$12),""))</f>
        <v>0</v>
      </c>
      <c r="G32" s="137">
        <f>IF($B32="","",IFERROR(SUMIFS(tbLancamentos[Hr Devida],tbLancamentos[Empresa],$C$6,tbLancamentos[Data],$B32,tbLancamentos[Situação],G$12),""))</f>
        <v>0</v>
      </c>
      <c r="H32" s="137">
        <f t="shared" si="0"/>
        <v>0</v>
      </c>
    </row>
    <row r="33" spans="2:8" ht="24.95" customHeight="1" x14ac:dyDescent="0.25">
      <c r="B33" s="136">
        <f t="shared" si="1"/>
        <v>44702</v>
      </c>
      <c r="C33" s="126" t="str">
        <f t="shared" si="2"/>
        <v>Sábado</v>
      </c>
      <c r="D33" s="137">
        <f>IF($B33="","",IFERROR(SUMIFS(tbLancamentos[Hr Devida],tbLancamentos[Empresa],$C$6,tbLancamentos[Data],$B33,tbLancamentos[Situação],D$12),""))</f>
        <v>0</v>
      </c>
      <c r="E33" s="137">
        <f>IF($B33="","",IFERROR(SUMIFS(tbLancamentos[Hr Devida],tbLancamentos[Empresa],$C$6,tbLancamentos[Data],$B33,tbLancamentos[Situação],E$12),""))</f>
        <v>0</v>
      </c>
      <c r="F33" s="137">
        <f>IF($B33="","",IFERROR(SUMIFS(tbLancamentos[Hr Devida],tbLancamentos[Empresa],$C$6,tbLancamentos[Data],$B33,tbLancamentos[Situação],F$12),""))</f>
        <v>0</v>
      </c>
      <c r="G33" s="137">
        <f>IF($B33="","",IFERROR(SUMIFS(tbLancamentos[Hr Devida],tbLancamentos[Empresa],$C$6,tbLancamentos[Data],$B33,tbLancamentos[Situação],G$12),""))</f>
        <v>0</v>
      </c>
      <c r="H33" s="137">
        <f t="shared" si="0"/>
        <v>0</v>
      </c>
    </row>
    <row r="34" spans="2:8" ht="24.95" customHeight="1" x14ac:dyDescent="0.25">
      <c r="B34" s="136">
        <f t="shared" si="1"/>
        <v>44703</v>
      </c>
      <c r="C34" s="126" t="str">
        <f t="shared" si="2"/>
        <v>Domingo</v>
      </c>
      <c r="D34" s="137">
        <f>IF($B34="","",IFERROR(SUMIFS(tbLancamentos[Hr Devida],tbLancamentos[Empresa],$C$6,tbLancamentos[Data],$B34,tbLancamentos[Situação],D$12),""))</f>
        <v>0</v>
      </c>
      <c r="E34" s="137">
        <f>IF($B34="","",IFERROR(SUMIFS(tbLancamentos[Hr Devida],tbLancamentos[Empresa],$C$6,tbLancamentos[Data],$B34,tbLancamentos[Situação],E$12),""))</f>
        <v>0</v>
      </c>
      <c r="F34" s="137">
        <f>IF($B34="","",IFERROR(SUMIFS(tbLancamentos[Hr Devida],tbLancamentos[Empresa],$C$6,tbLancamentos[Data],$B34,tbLancamentos[Situação],F$12),""))</f>
        <v>0</v>
      </c>
      <c r="G34" s="137">
        <f>IF($B34="","",IFERROR(SUMIFS(tbLancamentos[Hr Devida],tbLancamentos[Empresa],$C$6,tbLancamentos[Data],$B34,tbLancamentos[Situação],G$12),""))</f>
        <v>0</v>
      </c>
      <c r="H34" s="137">
        <f t="shared" si="0"/>
        <v>0</v>
      </c>
    </row>
    <row r="35" spans="2:8" ht="24.95" customHeight="1" x14ac:dyDescent="0.25">
      <c r="B35" s="136">
        <f t="shared" si="1"/>
        <v>44704</v>
      </c>
      <c r="C35" s="126" t="str">
        <f t="shared" si="2"/>
        <v>Segunda-Feira</v>
      </c>
      <c r="D35" s="137">
        <f>IF($B35="","",IFERROR(SUMIFS(tbLancamentos[Hr Devida],tbLancamentos[Empresa],$C$6,tbLancamentos[Data],$B35,tbLancamentos[Situação],D$12),""))</f>
        <v>0</v>
      </c>
      <c r="E35" s="137">
        <f>IF($B35="","",IFERROR(SUMIFS(tbLancamentos[Hr Devida],tbLancamentos[Empresa],$C$6,tbLancamentos[Data],$B35,tbLancamentos[Situação],E$12),""))</f>
        <v>0</v>
      </c>
      <c r="F35" s="137">
        <f>IF($B35="","",IFERROR(SUMIFS(tbLancamentos[Hr Devida],tbLancamentos[Empresa],$C$6,tbLancamentos[Data],$B35,tbLancamentos[Situação],F$12),""))</f>
        <v>0</v>
      </c>
      <c r="G35" s="137">
        <f>IF($B35="","",IFERROR(SUMIFS(tbLancamentos[Hr Devida],tbLancamentos[Empresa],$C$6,tbLancamentos[Data],$B35,tbLancamentos[Situação],G$12),""))</f>
        <v>0</v>
      </c>
      <c r="H35" s="137">
        <f t="shared" si="0"/>
        <v>0</v>
      </c>
    </row>
    <row r="36" spans="2:8" ht="24.95" customHeight="1" x14ac:dyDescent="0.25">
      <c r="B36" s="136">
        <f t="shared" si="1"/>
        <v>44705</v>
      </c>
      <c r="C36" s="126" t="str">
        <f t="shared" si="2"/>
        <v>Terça-Feira</v>
      </c>
      <c r="D36" s="137">
        <f>IF($B36="","",IFERROR(SUMIFS(tbLancamentos[Hr Devida],tbLancamentos[Empresa],$C$6,tbLancamentos[Data],$B36,tbLancamentos[Situação],D$12),""))</f>
        <v>0</v>
      </c>
      <c r="E36" s="137">
        <f>IF($B36="","",IFERROR(SUMIFS(tbLancamentos[Hr Devida],tbLancamentos[Empresa],$C$6,tbLancamentos[Data],$B36,tbLancamentos[Situação],E$12),""))</f>
        <v>0</v>
      </c>
      <c r="F36" s="137">
        <f>IF($B36="","",IFERROR(SUMIFS(tbLancamentos[Hr Devida],tbLancamentos[Empresa],$C$6,tbLancamentos[Data],$B36,tbLancamentos[Situação],F$12),""))</f>
        <v>0</v>
      </c>
      <c r="G36" s="137">
        <f>IF($B36="","",IFERROR(SUMIFS(tbLancamentos[Hr Devida],tbLancamentos[Empresa],$C$6,tbLancamentos[Data],$B36,tbLancamentos[Situação],G$12),""))</f>
        <v>0</v>
      </c>
      <c r="H36" s="137">
        <f t="shared" si="0"/>
        <v>0</v>
      </c>
    </row>
    <row r="37" spans="2:8" ht="24.95" customHeight="1" x14ac:dyDescent="0.25">
      <c r="B37" s="136">
        <f t="shared" si="1"/>
        <v>44706</v>
      </c>
      <c r="C37" s="126" t="str">
        <f t="shared" si="2"/>
        <v>Quarta-Feira</v>
      </c>
      <c r="D37" s="137">
        <f>IF($B37="","",IFERROR(SUMIFS(tbLancamentos[Hr Devida],tbLancamentos[Empresa],$C$6,tbLancamentos[Data],$B37,tbLancamentos[Situação],D$12),""))</f>
        <v>0</v>
      </c>
      <c r="E37" s="137">
        <f>IF($B37="","",IFERROR(SUMIFS(tbLancamentos[Hr Devida],tbLancamentos[Empresa],$C$6,tbLancamentos[Data],$B37,tbLancamentos[Situação],E$12),""))</f>
        <v>0</v>
      </c>
      <c r="F37" s="137">
        <f>IF($B37="","",IFERROR(SUMIFS(tbLancamentos[Hr Devida],tbLancamentos[Empresa],$C$6,tbLancamentos[Data],$B37,tbLancamentos[Situação],F$12),""))</f>
        <v>0</v>
      </c>
      <c r="G37" s="137">
        <f>IF($B37="","",IFERROR(SUMIFS(tbLancamentos[Hr Devida],tbLancamentos[Empresa],$C$6,tbLancamentos[Data],$B37,tbLancamentos[Situação],G$12),""))</f>
        <v>0</v>
      </c>
      <c r="H37" s="137">
        <f t="shared" si="0"/>
        <v>0</v>
      </c>
    </row>
    <row r="38" spans="2:8" ht="24.95" customHeight="1" x14ac:dyDescent="0.25">
      <c r="B38" s="136">
        <f t="shared" si="1"/>
        <v>44707</v>
      </c>
      <c r="C38" s="126" t="str">
        <f t="shared" si="2"/>
        <v>Quinta-Feira</v>
      </c>
      <c r="D38" s="137">
        <f>IF($B38="","",IFERROR(SUMIFS(tbLancamentos[Hr Devida],tbLancamentos[Empresa],$C$6,tbLancamentos[Data],$B38,tbLancamentos[Situação],D$12),""))</f>
        <v>0</v>
      </c>
      <c r="E38" s="137">
        <f>IF($B38="","",IFERROR(SUMIFS(tbLancamentos[Hr Devida],tbLancamentos[Empresa],$C$6,tbLancamentos[Data],$B38,tbLancamentos[Situação],E$12),""))</f>
        <v>0</v>
      </c>
      <c r="F38" s="137">
        <f>IF($B38="","",IFERROR(SUMIFS(tbLancamentos[Hr Devida],tbLancamentos[Empresa],$C$6,tbLancamentos[Data],$B38,tbLancamentos[Situação],F$12),""))</f>
        <v>0</v>
      </c>
      <c r="G38" s="137">
        <f>IF($B38="","",IFERROR(SUMIFS(tbLancamentos[Hr Devida],tbLancamentos[Empresa],$C$6,tbLancamentos[Data],$B38,tbLancamentos[Situação],G$12),""))</f>
        <v>0</v>
      </c>
      <c r="H38" s="137">
        <f t="shared" si="0"/>
        <v>0</v>
      </c>
    </row>
    <row r="39" spans="2:8" ht="24.95" customHeight="1" x14ac:dyDescent="0.25">
      <c r="B39" s="136">
        <f t="shared" si="1"/>
        <v>44708</v>
      </c>
      <c r="C39" s="126" t="str">
        <f t="shared" si="2"/>
        <v>Sexta-Feira</v>
      </c>
      <c r="D39" s="137">
        <f>IF($B39="","",IFERROR(SUMIFS(tbLancamentos[Hr Devida],tbLancamentos[Empresa],$C$6,tbLancamentos[Data],$B39,tbLancamentos[Situação],D$12),""))</f>
        <v>0</v>
      </c>
      <c r="E39" s="137">
        <f>IF($B39="","",IFERROR(SUMIFS(tbLancamentos[Hr Devida],tbLancamentos[Empresa],$C$6,tbLancamentos[Data],$B39,tbLancamentos[Situação],E$12),""))</f>
        <v>0</v>
      </c>
      <c r="F39" s="137">
        <f>IF($B39="","",IFERROR(SUMIFS(tbLancamentos[Hr Devida],tbLancamentos[Empresa],$C$6,tbLancamentos[Data],$B39,tbLancamentos[Situação],F$12),""))</f>
        <v>0</v>
      </c>
      <c r="G39" s="137">
        <f>IF($B39="","",IFERROR(SUMIFS(tbLancamentos[Hr Devida],tbLancamentos[Empresa],$C$6,tbLancamentos[Data],$B39,tbLancamentos[Situação],G$12),""))</f>
        <v>0</v>
      </c>
      <c r="H39" s="137">
        <f t="shared" si="0"/>
        <v>0</v>
      </c>
    </row>
    <row r="40" spans="2:8" ht="24.95" customHeight="1" x14ac:dyDescent="0.25">
      <c r="B40" s="136">
        <f t="shared" si="1"/>
        <v>44709</v>
      </c>
      <c r="C40" s="126" t="str">
        <f t="shared" si="2"/>
        <v>Sábado</v>
      </c>
      <c r="D40" s="137">
        <f>IF($B40="","",IFERROR(SUMIFS(tbLancamentos[Hr Devida],tbLancamentos[Empresa],$C$6,tbLancamentos[Data],$B40,tbLancamentos[Situação],D$12),""))</f>
        <v>0</v>
      </c>
      <c r="E40" s="137">
        <f>IF($B40="","",IFERROR(SUMIFS(tbLancamentos[Hr Devida],tbLancamentos[Empresa],$C$6,tbLancamentos[Data],$B40,tbLancamentos[Situação],E$12),""))</f>
        <v>0</v>
      </c>
      <c r="F40" s="137">
        <f>IF($B40="","",IFERROR(SUMIFS(tbLancamentos[Hr Devida],tbLancamentos[Empresa],$C$6,tbLancamentos[Data],$B40,tbLancamentos[Situação],F$12),""))</f>
        <v>0</v>
      </c>
      <c r="G40" s="137">
        <f>IF($B40="","",IFERROR(SUMIFS(tbLancamentos[Hr Devida],tbLancamentos[Empresa],$C$6,tbLancamentos[Data],$B40,tbLancamentos[Situação],G$12),""))</f>
        <v>0</v>
      </c>
      <c r="H40" s="137">
        <f t="shared" si="0"/>
        <v>0</v>
      </c>
    </row>
    <row r="41" spans="2:8" ht="24.95" customHeight="1" x14ac:dyDescent="0.25">
      <c r="B41" s="136">
        <f>IF($G$7&gt;B40,IFERROR(B40+1,""),"")</f>
        <v>44710</v>
      </c>
      <c r="C41" s="126" t="str">
        <f t="shared" si="2"/>
        <v>Domingo</v>
      </c>
      <c r="D41" s="137">
        <f>IF($B41="","",IFERROR(SUMIFS(tbLancamentos[Hr Devida],tbLancamentos[Empresa],$C$6,tbLancamentos[Data],$B41,tbLancamentos[Situação],D$12),""))</f>
        <v>0</v>
      </c>
      <c r="E41" s="137">
        <f>IF($B41="","",IFERROR(SUMIFS(tbLancamentos[Hr Devida],tbLancamentos[Empresa],$C$6,tbLancamentos[Data],$B41,tbLancamentos[Situação],E$12),""))</f>
        <v>0</v>
      </c>
      <c r="F41" s="137">
        <f>IF($B41="","",IFERROR(SUMIFS(tbLancamentos[Hr Devida],tbLancamentos[Empresa],$C$6,tbLancamentos[Data],$B41,tbLancamentos[Situação],F$12),""))</f>
        <v>0</v>
      </c>
      <c r="G41" s="137">
        <f>IF($B41="","",IFERROR(SUMIFS(tbLancamentos[Hr Devida],tbLancamentos[Empresa],$C$6,tbLancamentos[Data],$B41,tbLancamentos[Situação],G$12),""))</f>
        <v>0</v>
      </c>
      <c r="H41" s="137">
        <f t="shared" si="0"/>
        <v>0</v>
      </c>
    </row>
    <row r="42" spans="2:8" ht="24.95" customHeight="1" x14ac:dyDescent="0.25">
      <c r="B42" s="136">
        <f t="shared" ref="B42:B43" si="3">IF($G$7&gt;B41,IFERROR(B41+1,""),"")</f>
        <v>44711</v>
      </c>
      <c r="C42" s="126" t="str">
        <f t="shared" si="2"/>
        <v>Segunda-Feira</v>
      </c>
      <c r="D42" s="137">
        <f>IF($B42="","",IFERROR(SUMIFS(tbLancamentos[Hr Devida],tbLancamentos[Empresa],$C$6,tbLancamentos[Data],$B42,tbLancamentos[Situação],D$12),""))</f>
        <v>0</v>
      </c>
      <c r="E42" s="137">
        <f>IF($B42="","",IFERROR(SUMIFS(tbLancamentos[Hr Devida],tbLancamentos[Empresa],$C$6,tbLancamentos[Data],$B42,tbLancamentos[Situação],E$12),""))</f>
        <v>0</v>
      </c>
      <c r="F42" s="137">
        <f>IF($B42="","",IFERROR(SUMIFS(tbLancamentos[Hr Devida],tbLancamentos[Empresa],$C$6,tbLancamentos[Data],$B42,tbLancamentos[Situação],F$12),""))</f>
        <v>0</v>
      </c>
      <c r="G42" s="137">
        <f>IF($B42="","",IFERROR(SUMIFS(tbLancamentos[Hr Devida],tbLancamentos[Empresa],$C$6,tbLancamentos[Data],$B42,tbLancamentos[Situação],G$12),""))</f>
        <v>0</v>
      </c>
      <c r="H42" s="137">
        <f t="shared" si="0"/>
        <v>0</v>
      </c>
    </row>
    <row r="43" spans="2:8" ht="24.95" customHeight="1" x14ac:dyDescent="0.25">
      <c r="B43" s="136">
        <f t="shared" si="3"/>
        <v>44712</v>
      </c>
      <c r="C43" s="126" t="str">
        <f t="shared" si="2"/>
        <v>Terça-Feira</v>
      </c>
      <c r="D43" s="137">
        <f>IF($B43="","",IFERROR(SUMIFS(tbLancamentos[Hr Devida],tbLancamentos[Empresa],$C$6,tbLancamentos[Data],$B43,tbLancamentos[Situação],D$12),""))</f>
        <v>0</v>
      </c>
      <c r="E43" s="137">
        <f>IF($B43="","",IFERROR(SUMIFS(tbLancamentos[Hr Devida],tbLancamentos[Empresa],$C$6,tbLancamentos[Data],$B43,tbLancamentos[Situação],E$12),""))</f>
        <v>0</v>
      </c>
      <c r="F43" s="137">
        <f>IF($B43="","",IFERROR(SUMIFS(tbLancamentos[Hr Devida],tbLancamentos[Empresa],$C$6,tbLancamentos[Data],$B43,tbLancamentos[Situação],F$12),""))</f>
        <v>0</v>
      </c>
      <c r="G43" s="137">
        <f>IF($B43="","",IFERROR(SUMIFS(tbLancamentos[Hr Devida],tbLancamentos[Empresa],$C$6,tbLancamentos[Data],$B43,tbLancamentos[Situação],G$12),""))</f>
        <v>0</v>
      </c>
      <c r="H43" s="137">
        <f t="shared" si="0"/>
        <v>0</v>
      </c>
    </row>
    <row r="44" spans="2:8" x14ac:dyDescent="0.25">
      <c r="D44" s="69"/>
      <c r="E44" s="69"/>
      <c r="F44" s="69"/>
      <c r="G44" s="69"/>
      <c r="H44" s="69"/>
    </row>
    <row r="45" spans="2:8" ht="33" customHeight="1" x14ac:dyDescent="0.25">
      <c r="B45" s="143" t="s">
        <v>144</v>
      </c>
      <c r="C45" s="143" t="s">
        <v>142</v>
      </c>
      <c r="D45" s="143" t="str">
        <f>"Total de horas de "&amp;D$12&amp;" no mês"</f>
        <v>Total de horas de Antecipação no mês</v>
      </c>
      <c r="E45" s="143" t="str">
        <f t="shared" ref="E45:G45" si="4">"Total de horas de "&amp;E$12&amp;" no mês"</f>
        <v>Total de horas de Atraso no mês</v>
      </c>
      <c r="F45" s="143" t="str">
        <f t="shared" si="4"/>
        <v>Total de horas de Atraso + Antecipação no mês</v>
      </c>
      <c r="G45" s="143" t="str">
        <f t="shared" si="4"/>
        <v>Total de horas de Falta no mês</v>
      </c>
      <c r="H45" s="143" t="str">
        <f>"Total geral de horas devidas no mês"</f>
        <v>Total geral de horas devidas no mês</v>
      </c>
    </row>
    <row r="46" spans="2:8" ht="24.95" customHeight="1" x14ac:dyDescent="0.25">
      <c r="B46" s="144" t="s">
        <v>143</v>
      </c>
      <c r="C46" s="144">
        <f>DAY($G$7)</f>
        <v>31</v>
      </c>
      <c r="D46" s="145">
        <f>SUM(D13:D43)</f>
        <v>0</v>
      </c>
      <c r="E46" s="145">
        <f t="shared" ref="E46:H46" si="5">SUM(E13:E43)</f>
        <v>0</v>
      </c>
      <c r="F46" s="145">
        <f t="shared" si="5"/>
        <v>0</v>
      </c>
      <c r="G46" s="145">
        <f t="shared" si="5"/>
        <v>0</v>
      </c>
      <c r="H46" s="145">
        <f t="shared" si="5"/>
        <v>0</v>
      </c>
    </row>
  </sheetData>
  <sheetProtection password="9004" sheet="1" objects="1" scenarios="1"/>
  <mergeCells count="3">
    <mergeCell ref="C6:D6"/>
    <mergeCell ref="C9:D9"/>
    <mergeCell ref="C10:D10"/>
  </mergeCells>
  <dataValidations count="1">
    <dataValidation type="list" allowBlank="1" showInputMessage="1" showErrorMessage="1" sqref="G6">
      <formula1>$AA$6:$AA$17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2" orientation="portrait" r:id="rId1"/>
  <headerFooter>
    <oddHeader>&amp;CCONTROLE DE ATRASOS E AUSÊNCIAS
Consolidado dos Atrasos e Ausências por Empresa</oddHeader>
    <oddFooter>&amp;LImpresso em &amp;D as &amp;T&amp;RPágina &amp;P de &amp;N páginas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CadEmp!$C$7:$C$16</xm:f>
          </x14:formula1>
          <xm:sqref>C6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44"/>
  <sheetViews>
    <sheetView showGridLines="0" zoomScaleNormal="100" workbookViewId="0">
      <selection activeCell="F6" activeCellId="1" sqref="C6 F6"/>
    </sheetView>
  </sheetViews>
  <sheetFormatPr defaultRowHeight="15" x14ac:dyDescent="0.25"/>
  <cols>
    <col min="1" max="1" width="2.7109375" style="9" customWidth="1"/>
    <col min="2" max="2" width="19" style="9" bestFit="1" customWidth="1"/>
    <col min="3" max="3" width="13.85546875" style="9" bestFit="1" customWidth="1"/>
    <col min="4" max="5" width="13.7109375" style="9" customWidth="1"/>
    <col min="6" max="6" width="13.5703125" style="9" bestFit="1" customWidth="1"/>
    <col min="7" max="7" width="19.7109375" style="9" bestFit="1" customWidth="1"/>
    <col min="8" max="8" width="16.140625" style="9" bestFit="1" customWidth="1"/>
    <col min="9" max="9" width="11.140625" style="9" bestFit="1" customWidth="1"/>
    <col min="10" max="26" width="9.140625" style="9"/>
    <col min="27" max="27" width="10.42578125" style="9" hidden="1" customWidth="1"/>
    <col min="28" max="28" width="0" style="9" hidden="1" customWidth="1"/>
    <col min="29" max="16384" width="9.140625" style="9"/>
  </cols>
  <sheetData>
    <row r="1" spans="2:28" s="5" customFormat="1" ht="30" customHeight="1" x14ac:dyDescent="0.25"/>
    <row r="2" spans="2:28" s="6" customFormat="1" ht="24.95" customHeight="1" x14ac:dyDescent="0.25"/>
    <row r="3" spans="2:28" s="7" customFormat="1" ht="20.100000000000001" customHeight="1" x14ac:dyDescent="0.25"/>
    <row r="4" spans="2:28" ht="21" x14ac:dyDescent="0.35">
      <c r="B4" s="52" t="s">
        <v>29</v>
      </c>
    </row>
    <row r="6" spans="2:28" ht="20.100000000000001" customHeight="1" x14ac:dyDescent="0.25">
      <c r="B6" s="109" t="s">
        <v>124</v>
      </c>
      <c r="C6" s="120">
        <v>5450</v>
      </c>
      <c r="E6" s="109" t="s">
        <v>123</v>
      </c>
      <c r="F6" s="120" t="s">
        <v>84</v>
      </c>
      <c r="H6" s="109" t="s">
        <v>122</v>
      </c>
      <c r="I6" s="127">
        <f>Res!$C$6</f>
        <v>2022</v>
      </c>
      <c r="AA6" s="128" t="s">
        <v>84</v>
      </c>
      <c r="AB6" s="128">
        <v>1</v>
      </c>
    </row>
    <row r="7" spans="2:28" hidden="1" x14ac:dyDescent="0.25">
      <c r="E7" s="129">
        <f>DATE($I$6,VLOOKUP($F$6,$AA$6:$AB$17,2,FALSE),1)</f>
        <v>44562</v>
      </c>
      <c r="F7" s="129">
        <f>EOMONTH($E$7,0)</f>
        <v>44592</v>
      </c>
      <c r="AA7" s="128" t="s">
        <v>85</v>
      </c>
      <c r="AB7" s="128">
        <v>2</v>
      </c>
    </row>
    <row r="8" spans="2:28" x14ac:dyDescent="0.25">
      <c r="AA8" s="128" t="s">
        <v>86</v>
      </c>
      <c r="AB8" s="128">
        <v>3</v>
      </c>
    </row>
    <row r="9" spans="2:28" ht="20.100000000000001" customHeight="1" x14ac:dyDescent="0.25">
      <c r="B9" s="148" t="s">
        <v>32</v>
      </c>
      <c r="C9" s="149" t="s">
        <v>56</v>
      </c>
      <c r="D9" s="149"/>
      <c r="E9" s="149"/>
      <c r="F9" s="150" t="s">
        <v>116</v>
      </c>
      <c r="G9" s="148" t="s">
        <v>35</v>
      </c>
      <c r="H9" s="148" t="s">
        <v>36</v>
      </c>
      <c r="I9" s="148" t="s">
        <v>57</v>
      </c>
      <c r="AA9" s="128" t="s">
        <v>87</v>
      </c>
      <c r="AB9" s="128">
        <v>4</v>
      </c>
    </row>
    <row r="10" spans="2:28" ht="20.100000000000001" customHeight="1" x14ac:dyDescent="0.25">
      <c r="B10" s="126" t="str">
        <f>IFERROR(INDEX(tbFuncionarios[],MATCH($C$6,tbFuncionarios[Matrícula],0),2),"")</f>
        <v>ARTEBRILHO</v>
      </c>
      <c r="C10" s="151" t="str">
        <f>IFERROR(VLOOKUP($C$6,tbFuncionarios[[Matrícula]:[Turno]],2,FALSE),"")</f>
        <v>JAIME RAMOS COSTA JUNIOR</v>
      </c>
      <c r="D10" s="151"/>
      <c r="E10" s="151"/>
      <c r="F10" s="152" t="str">
        <f>IFERROR(VLOOKUP($C$6,tbFuncionarios[[Matrícula]:[Turno]],3,FALSE),"")</f>
        <v>811.334.391-89</v>
      </c>
      <c r="G10" s="126" t="str">
        <f>IFERROR(VLOOKUP($C$6,tbFuncionarios[[Matrícula]:[Turno]],4,FALSE),"")</f>
        <v>REGIONAL</v>
      </c>
      <c r="H10" s="126" t="str">
        <f>IFERROR(VLOOKUP($C$6,tbFuncionarios[[Matrícula]:[Turno]],5,FALSE),"")</f>
        <v>SUPERVISOR</v>
      </c>
      <c r="I10" s="126" t="str">
        <f>IFERROR(VLOOKUP($C$6,tbFuncionarios[[Matrícula]:[Turno]],6,FALSE),"")</f>
        <v>06:00|18:00</v>
      </c>
      <c r="AA10" s="128" t="s">
        <v>88</v>
      </c>
      <c r="AB10" s="128">
        <v>5</v>
      </c>
    </row>
    <row r="11" spans="2:28" x14ac:dyDescent="0.25">
      <c r="AA11" s="128" t="s">
        <v>89</v>
      </c>
      <c r="AB11" s="128">
        <v>6</v>
      </c>
    </row>
    <row r="12" spans="2:28" ht="24.95" customHeight="1" x14ac:dyDescent="0.25">
      <c r="B12" s="112" t="s">
        <v>64</v>
      </c>
      <c r="C12" s="112" t="s">
        <v>121</v>
      </c>
      <c r="D12" s="112" t="s">
        <v>97</v>
      </c>
      <c r="E12" s="112" t="s">
        <v>98</v>
      </c>
      <c r="F12" s="112" t="s">
        <v>99</v>
      </c>
      <c r="G12" s="112" t="s">
        <v>69</v>
      </c>
      <c r="H12" s="112" t="s">
        <v>70</v>
      </c>
      <c r="I12" s="112" t="s">
        <v>101</v>
      </c>
      <c r="AA12" s="128" t="s">
        <v>90</v>
      </c>
      <c r="AB12" s="128">
        <v>7</v>
      </c>
    </row>
    <row r="13" spans="2:28" ht="24.95" customHeight="1" x14ac:dyDescent="0.25">
      <c r="B13" s="136">
        <f>$E$7</f>
        <v>44562</v>
      </c>
      <c r="C13" s="126" t="str">
        <f>IF(B13="","",PROPER(TEXT(B13,"dddd")))</f>
        <v>Sábado</v>
      </c>
      <c r="D13" s="137">
        <f>IFERROR(IF(B13="","",IF(VLOOKUP(TEXT($B13,"dd/mm/aaaa")&amp;$C$10&amp;$I$10,tbLancamentos[],11,FALSE)="","",VLOOKUP(TEXT($B13,"dd/mm/aaaa")&amp;$C$10&amp;$I$10,tbLancamentos[],11,FALSE))),"")</f>
        <v>0.34028368034711698</v>
      </c>
      <c r="E13" s="137">
        <f>IFERROR(IF(C13="","",IF(VLOOKUP(TEXT($B13,"dd/mm/aaaa")&amp;$C$10&amp;$I$10,tbLancamentos[],12,FALSE)="","",VLOOKUP(TEXT($B13,"dd/mm/aaaa")&amp;$C$10&amp;$I$10,tbLancamentos[],12,FALSE))),"")</f>
        <v>0.72916666666666663</v>
      </c>
      <c r="F13" s="137">
        <f>IFERROR(IF(B13="","",IF(VLOOKUP(TEXT($B13,"dd/mm/aaaa")&amp;$C$10&amp;$I$10,tbLancamentos[],13,FALSE)="","",VLOOKUP(TEXT($B13,"dd/mm/aaaa")&amp;$C$10&amp;$I$10,tbLancamentos[],13,FALSE))),"")</f>
        <v>0.11111701368045035</v>
      </c>
      <c r="G13" s="137" t="str">
        <f>IFERROR(IF(B13="","",IF(VLOOKUP(TEXT($B13,"dd/mm/aaaa")&amp;$C$10&amp;$I$10,tbLancamentos[],14,FALSE)="","",VLOOKUP(TEXT($B13,"dd/mm/aaaa")&amp;$C$10&amp;$I$10,tbLancamentos[],14,FALSE))),"")</f>
        <v>Atraso + Antecipação</v>
      </c>
      <c r="H13" s="137" t="str">
        <f>IFERROR(IF(B13="","",IF(VLOOKUP(TEXT($B13,"dd/mm/aaaa")&amp;$C$10&amp;$I$10,tbLancamentos[],15,FALSE)="","",VLOOKUP(TEXT($B13,"dd/mm/aaaa")&amp;$C$10&amp;$I$10,tbLancamentos[],15,FALSE))),"")</f>
        <v>Doença</v>
      </c>
      <c r="I13" s="137" t="str">
        <f>IFERROR(IF(B13="","",IF(VLOOKUP(TEXT($B13,"dd/mm/aaaa")&amp;$C$10&amp;$I$10,tbLancamentos[],16,FALSE)="","",VLOOKUP(TEXT($B13,"dd/mm/aaaa")&amp;$C$10&amp;$I$10,tbLancamentos[],16,FALSE))),"")</f>
        <v>Descontar</v>
      </c>
      <c r="AA13" s="128" t="s">
        <v>91</v>
      </c>
      <c r="AB13" s="128">
        <v>8</v>
      </c>
    </row>
    <row r="14" spans="2:28" ht="24.95" customHeight="1" x14ac:dyDescent="0.25">
      <c r="B14" s="136">
        <f>IFERROR(B13+1,"")</f>
        <v>44563</v>
      </c>
      <c r="C14" s="126" t="str">
        <f t="shared" ref="C14:C43" si="0">IF(B14="","",PROPER(TEXT(B14,"dddd")))</f>
        <v>Domingo</v>
      </c>
      <c r="D14" s="137" t="str">
        <f>IFERROR(IF(B14="","",IF(VLOOKUP(TEXT($B14,"dd/mm/aaaa")&amp;$C$10&amp;$I$10,tbLancamentos[],11,FALSE)="","",VLOOKUP(TEXT($B14,"dd/mm/aaaa")&amp;$C$10&amp;$I$10,tbLancamentos[],11,FALSE))),"")</f>
        <v/>
      </c>
      <c r="E14" s="137" t="str">
        <f>IFERROR(IF(C14="","",IF(VLOOKUP(TEXT($B14,"dd/mm/aaaa")&amp;$C$10&amp;$I$10,tbLancamentos[],12,FALSE)="","",VLOOKUP(TEXT($B14,"dd/mm/aaaa")&amp;$C$10&amp;$I$10,tbLancamentos[],12,FALSE))),"")</f>
        <v/>
      </c>
      <c r="F14" s="137" t="str">
        <f>IFERROR(IF(B14="","",IF(VLOOKUP(TEXT($B14,"dd/mm/aaaa")&amp;$C$10&amp;$I$10,tbLancamentos[],13,FALSE)="","",VLOOKUP(TEXT($B14,"dd/mm/aaaa")&amp;$C$10&amp;$I$10,tbLancamentos[],13,FALSE))),"")</f>
        <v/>
      </c>
      <c r="G14" s="137" t="str">
        <f>IFERROR(IF(B14="","",IF(VLOOKUP(TEXT($B14,"dd/mm/aaaa")&amp;$C$10&amp;$I$10,tbLancamentos[],14,FALSE)="","",VLOOKUP(TEXT($B14,"dd/mm/aaaa")&amp;$C$10&amp;$I$10,tbLancamentos[],14,FALSE))),"")</f>
        <v/>
      </c>
      <c r="H14" s="137" t="str">
        <f>IFERROR(IF(B14="","",IF(VLOOKUP(TEXT($B14,"dd/mm/aaaa")&amp;$C$10&amp;$I$10,tbLancamentos[],15,FALSE)="","",VLOOKUP(TEXT($B14,"dd/mm/aaaa")&amp;$C$10&amp;$I$10,tbLancamentos[],15,FALSE))),"")</f>
        <v/>
      </c>
      <c r="I14" s="137" t="str">
        <f>IFERROR(IF(B14="","",IF(VLOOKUP(TEXT($B14,"dd/mm/aaaa")&amp;$C$10&amp;$I$10,tbLancamentos[],16,FALSE)="","",VLOOKUP(TEXT($B14,"dd/mm/aaaa")&amp;$C$10&amp;$I$10,tbLancamentos[],16,FALSE))),"")</f>
        <v/>
      </c>
      <c r="AA14" s="128" t="s">
        <v>92</v>
      </c>
      <c r="AB14" s="128">
        <v>9</v>
      </c>
    </row>
    <row r="15" spans="2:28" ht="24.95" customHeight="1" x14ac:dyDescent="0.25">
      <c r="B15" s="136">
        <f t="shared" ref="B15:B40" si="1">IFERROR(B14+1,"")</f>
        <v>44564</v>
      </c>
      <c r="C15" s="126" t="str">
        <f t="shared" si="0"/>
        <v>Segunda-Feira</v>
      </c>
      <c r="D15" s="137" t="str">
        <f>IFERROR(IF(B15="","",IF(VLOOKUP(TEXT($B15,"dd/mm/aaaa")&amp;$C$10&amp;$I$10,tbLancamentos[],11,FALSE)="","",VLOOKUP(TEXT($B15,"dd/mm/aaaa")&amp;$C$10&amp;$I$10,tbLancamentos[],11,FALSE))),"")</f>
        <v/>
      </c>
      <c r="E15" s="137" t="str">
        <f>IFERROR(IF(C15="","",IF(VLOOKUP(TEXT($B15,"dd/mm/aaaa")&amp;$C$10&amp;$I$10,tbLancamentos[],12,FALSE)="","",VLOOKUP(TEXT($B15,"dd/mm/aaaa")&amp;$C$10&amp;$I$10,tbLancamentos[],12,FALSE))),"")</f>
        <v/>
      </c>
      <c r="F15" s="137" t="str">
        <f>IFERROR(IF(B15="","",IF(VLOOKUP(TEXT($B15,"dd/mm/aaaa")&amp;$C$10&amp;$I$10,tbLancamentos[],13,FALSE)="","",VLOOKUP(TEXT($B15,"dd/mm/aaaa")&amp;$C$10&amp;$I$10,tbLancamentos[],13,FALSE))),"")</f>
        <v/>
      </c>
      <c r="G15" s="137" t="str">
        <f>IFERROR(IF(B15="","",IF(VLOOKUP(TEXT($B15,"dd/mm/aaaa")&amp;$C$10&amp;$I$10,tbLancamentos[],14,FALSE)="","",VLOOKUP(TEXT($B15,"dd/mm/aaaa")&amp;$C$10&amp;$I$10,tbLancamentos[],14,FALSE))),"")</f>
        <v/>
      </c>
      <c r="H15" s="137" t="str">
        <f>IFERROR(IF(B15="","",IF(VLOOKUP(TEXT($B15,"dd/mm/aaaa")&amp;$C$10&amp;$I$10,tbLancamentos[],15,FALSE)="","",VLOOKUP(TEXT($B15,"dd/mm/aaaa")&amp;$C$10&amp;$I$10,tbLancamentos[],15,FALSE))),"")</f>
        <v/>
      </c>
      <c r="I15" s="137" t="str">
        <f>IFERROR(IF(B15="","",IF(VLOOKUP(TEXT($B15,"dd/mm/aaaa")&amp;$C$10&amp;$I$10,tbLancamentos[],16,FALSE)="","",VLOOKUP(TEXT($B15,"dd/mm/aaaa")&amp;$C$10&amp;$I$10,tbLancamentos[],16,FALSE))),"")</f>
        <v/>
      </c>
      <c r="AA15" s="128" t="s">
        <v>93</v>
      </c>
      <c r="AB15" s="128">
        <v>10</v>
      </c>
    </row>
    <row r="16" spans="2:28" ht="24.95" customHeight="1" x14ac:dyDescent="0.25">
      <c r="B16" s="136">
        <f t="shared" si="1"/>
        <v>44565</v>
      </c>
      <c r="C16" s="126" t="str">
        <f t="shared" si="0"/>
        <v>Terça-Feira</v>
      </c>
      <c r="D16" s="137" t="str">
        <f>IFERROR(IF(B16="","",IF(VLOOKUP(TEXT($B16,"dd/mm/aaaa")&amp;$C$10&amp;$I$10,tbLancamentos[],11,FALSE)="","",VLOOKUP(TEXT($B16,"dd/mm/aaaa")&amp;$C$10&amp;$I$10,tbLancamentos[],11,FALSE))),"")</f>
        <v/>
      </c>
      <c r="E16" s="137" t="str">
        <f>IFERROR(IF(C16="","",IF(VLOOKUP(TEXT($B16,"dd/mm/aaaa")&amp;$C$10&amp;$I$10,tbLancamentos[],12,FALSE)="","",VLOOKUP(TEXT($B16,"dd/mm/aaaa")&amp;$C$10&amp;$I$10,tbLancamentos[],12,FALSE))),"")</f>
        <v/>
      </c>
      <c r="F16" s="137" t="str">
        <f>IFERROR(IF(B16="","",IF(VLOOKUP(TEXT($B16,"dd/mm/aaaa")&amp;$C$10&amp;$I$10,tbLancamentos[],13,FALSE)="","",VLOOKUP(TEXT($B16,"dd/mm/aaaa")&amp;$C$10&amp;$I$10,tbLancamentos[],13,FALSE))),"")</f>
        <v/>
      </c>
      <c r="G16" s="137" t="str">
        <f>IFERROR(IF(B16="","",IF(VLOOKUP(TEXT($B16,"dd/mm/aaaa")&amp;$C$10&amp;$I$10,tbLancamentos[],14,FALSE)="","",VLOOKUP(TEXT($B16,"dd/mm/aaaa")&amp;$C$10&amp;$I$10,tbLancamentos[],14,FALSE))),"")</f>
        <v/>
      </c>
      <c r="H16" s="137" t="str">
        <f>IFERROR(IF(B16="","",IF(VLOOKUP(TEXT($B16,"dd/mm/aaaa")&amp;$C$10&amp;$I$10,tbLancamentos[],15,FALSE)="","",VLOOKUP(TEXT($B16,"dd/mm/aaaa")&amp;$C$10&amp;$I$10,tbLancamentos[],15,FALSE))),"")</f>
        <v/>
      </c>
      <c r="I16" s="137" t="str">
        <f>IFERROR(IF(B16="","",IF(VLOOKUP(TEXT($B16,"dd/mm/aaaa")&amp;$C$10&amp;$I$10,tbLancamentos[],16,FALSE)="","",VLOOKUP(TEXT($B16,"dd/mm/aaaa")&amp;$C$10&amp;$I$10,tbLancamentos[],16,FALSE))),"")</f>
        <v/>
      </c>
      <c r="AA16" s="128" t="s">
        <v>94</v>
      </c>
      <c r="AB16" s="128">
        <v>11</v>
      </c>
    </row>
    <row r="17" spans="2:28" ht="24.95" customHeight="1" x14ac:dyDescent="0.25">
      <c r="B17" s="136">
        <f t="shared" si="1"/>
        <v>44566</v>
      </c>
      <c r="C17" s="126" t="str">
        <f t="shared" si="0"/>
        <v>Quarta-Feira</v>
      </c>
      <c r="D17" s="137" t="str">
        <f>IFERROR(IF(B17="","",IF(VLOOKUP(TEXT($B17,"dd/mm/aaaa")&amp;$C$10&amp;$I$10,tbLancamentos[],11,FALSE)="","",VLOOKUP(TEXT($B17,"dd/mm/aaaa")&amp;$C$10&amp;$I$10,tbLancamentos[],11,FALSE))),"")</f>
        <v/>
      </c>
      <c r="E17" s="137" t="str">
        <f>IFERROR(IF(C17="","",IF(VLOOKUP(TEXT($B17,"dd/mm/aaaa")&amp;$C$10&amp;$I$10,tbLancamentos[],12,FALSE)="","",VLOOKUP(TEXT($B17,"dd/mm/aaaa")&amp;$C$10&amp;$I$10,tbLancamentos[],12,FALSE))),"")</f>
        <v/>
      </c>
      <c r="F17" s="137" t="str">
        <f>IFERROR(IF(B17="","",IF(VLOOKUP(TEXT($B17,"dd/mm/aaaa")&amp;$C$10&amp;$I$10,tbLancamentos[],13,FALSE)="","",VLOOKUP(TEXT($B17,"dd/mm/aaaa")&amp;$C$10&amp;$I$10,tbLancamentos[],13,FALSE))),"")</f>
        <v/>
      </c>
      <c r="G17" s="137" t="str">
        <f>IFERROR(IF(B17="","",IF(VLOOKUP(TEXT($B17,"dd/mm/aaaa")&amp;$C$10&amp;$I$10,tbLancamentos[],14,FALSE)="","",VLOOKUP(TEXT($B17,"dd/mm/aaaa")&amp;$C$10&amp;$I$10,tbLancamentos[],14,FALSE))),"")</f>
        <v/>
      </c>
      <c r="H17" s="137" t="str">
        <f>IFERROR(IF(B17="","",IF(VLOOKUP(TEXT($B17,"dd/mm/aaaa")&amp;$C$10&amp;$I$10,tbLancamentos[],15,FALSE)="","",VLOOKUP(TEXT($B17,"dd/mm/aaaa")&amp;$C$10&amp;$I$10,tbLancamentos[],15,FALSE))),"")</f>
        <v/>
      </c>
      <c r="I17" s="137" t="str">
        <f>IFERROR(IF(B17="","",IF(VLOOKUP(TEXT($B17,"dd/mm/aaaa")&amp;$C$10&amp;$I$10,tbLancamentos[],16,FALSE)="","",VLOOKUP(TEXT($B17,"dd/mm/aaaa")&amp;$C$10&amp;$I$10,tbLancamentos[],16,FALSE))),"")</f>
        <v/>
      </c>
      <c r="AA17" s="128" t="s">
        <v>95</v>
      </c>
      <c r="AB17" s="128">
        <v>12</v>
      </c>
    </row>
    <row r="18" spans="2:28" ht="24.95" customHeight="1" x14ac:dyDescent="0.25">
      <c r="B18" s="136">
        <f t="shared" si="1"/>
        <v>44567</v>
      </c>
      <c r="C18" s="126" t="str">
        <f t="shared" si="0"/>
        <v>Quinta-Feira</v>
      </c>
      <c r="D18" s="137" t="str">
        <f>IFERROR(IF(B18="","",IF(VLOOKUP(TEXT($B18,"dd/mm/aaaa")&amp;$C$10&amp;$I$10,tbLancamentos[],11,FALSE)="","",VLOOKUP(TEXT($B18,"dd/mm/aaaa")&amp;$C$10&amp;$I$10,tbLancamentos[],11,FALSE))),"")</f>
        <v/>
      </c>
      <c r="E18" s="137" t="str">
        <f>IFERROR(IF(C18="","",IF(VLOOKUP(TEXT($B18,"dd/mm/aaaa")&amp;$C$10&amp;$I$10,tbLancamentos[],12,FALSE)="","",VLOOKUP(TEXT($B18,"dd/mm/aaaa")&amp;$C$10&amp;$I$10,tbLancamentos[],12,FALSE))),"")</f>
        <v/>
      </c>
      <c r="F18" s="137" t="str">
        <f>IFERROR(IF(B18="","",IF(VLOOKUP(TEXT($B18,"dd/mm/aaaa")&amp;$C$10&amp;$I$10,tbLancamentos[],13,FALSE)="","",VLOOKUP(TEXT($B18,"dd/mm/aaaa")&amp;$C$10&amp;$I$10,tbLancamentos[],13,FALSE))),"")</f>
        <v/>
      </c>
      <c r="G18" s="137" t="str">
        <f>IFERROR(IF(B18="","",IF(VLOOKUP(TEXT($B18,"dd/mm/aaaa")&amp;$C$10&amp;$I$10,tbLancamentos[],14,FALSE)="","",VLOOKUP(TEXT($B18,"dd/mm/aaaa")&amp;$C$10&amp;$I$10,tbLancamentos[],14,FALSE))),"")</f>
        <v/>
      </c>
      <c r="H18" s="137" t="str">
        <f>IFERROR(IF(B18="","",IF(VLOOKUP(TEXT($B18,"dd/mm/aaaa")&amp;$C$10&amp;$I$10,tbLancamentos[],15,FALSE)="","",VLOOKUP(TEXT($B18,"dd/mm/aaaa")&amp;$C$10&amp;$I$10,tbLancamentos[],15,FALSE))),"")</f>
        <v/>
      </c>
      <c r="I18" s="137" t="str">
        <f>IFERROR(IF(B18="","",IF(VLOOKUP(TEXT($B18,"dd/mm/aaaa")&amp;$C$10&amp;$I$10,tbLancamentos[],16,FALSE)="","",VLOOKUP(TEXT($B18,"dd/mm/aaaa")&amp;$C$10&amp;$I$10,tbLancamentos[],16,FALSE))),"")</f>
        <v/>
      </c>
    </row>
    <row r="19" spans="2:28" ht="24.95" customHeight="1" x14ac:dyDescent="0.25">
      <c r="B19" s="136">
        <f t="shared" si="1"/>
        <v>44568</v>
      </c>
      <c r="C19" s="126" t="str">
        <f t="shared" si="0"/>
        <v>Sexta-Feira</v>
      </c>
      <c r="D19" s="137" t="str">
        <f>IFERROR(IF(B19="","",IF(VLOOKUP(TEXT($B19,"dd/mm/aaaa")&amp;$C$10&amp;$I$10,tbLancamentos[],11,FALSE)="","",VLOOKUP(TEXT($B19,"dd/mm/aaaa")&amp;$C$10&amp;$I$10,tbLancamentos[],11,FALSE))),"")</f>
        <v/>
      </c>
      <c r="E19" s="137" t="str">
        <f>IFERROR(IF(C19="","",IF(VLOOKUP(TEXT($B19,"dd/mm/aaaa")&amp;$C$10&amp;$I$10,tbLancamentos[],12,FALSE)="","",VLOOKUP(TEXT($B19,"dd/mm/aaaa")&amp;$C$10&amp;$I$10,tbLancamentos[],12,FALSE))),"")</f>
        <v/>
      </c>
      <c r="F19" s="137" t="str">
        <f>IFERROR(IF(B19="","",IF(VLOOKUP(TEXT($B19,"dd/mm/aaaa")&amp;$C$10&amp;$I$10,tbLancamentos[],13,FALSE)="","",VLOOKUP(TEXT($B19,"dd/mm/aaaa")&amp;$C$10&amp;$I$10,tbLancamentos[],13,FALSE))),"")</f>
        <v/>
      </c>
      <c r="G19" s="137" t="str">
        <f>IFERROR(IF(B19="","",IF(VLOOKUP(TEXT($B19,"dd/mm/aaaa")&amp;$C$10&amp;$I$10,tbLancamentos[],14,FALSE)="","",VLOOKUP(TEXT($B19,"dd/mm/aaaa")&amp;$C$10&amp;$I$10,tbLancamentos[],14,FALSE))),"")</f>
        <v/>
      </c>
      <c r="H19" s="137" t="str">
        <f>IFERROR(IF(B19="","",IF(VLOOKUP(TEXT($B19,"dd/mm/aaaa")&amp;$C$10&amp;$I$10,tbLancamentos[],15,FALSE)="","",VLOOKUP(TEXT($B19,"dd/mm/aaaa")&amp;$C$10&amp;$I$10,tbLancamentos[],15,FALSE))),"")</f>
        <v/>
      </c>
      <c r="I19" s="137" t="str">
        <f>IFERROR(IF(B19="","",IF(VLOOKUP(TEXT($B19,"dd/mm/aaaa")&amp;$C$10&amp;$I$10,tbLancamentos[],16,FALSE)="","",VLOOKUP(TEXT($B19,"dd/mm/aaaa")&amp;$C$10&amp;$I$10,tbLancamentos[],16,FALSE))),"")</f>
        <v/>
      </c>
    </row>
    <row r="20" spans="2:28" ht="24.95" customHeight="1" x14ac:dyDescent="0.25">
      <c r="B20" s="136">
        <f t="shared" si="1"/>
        <v>44569</v>
      </c>
      <c r="C20" s="126" t="str">
        <f t="shared" si="0"/>
        <v>Sábado</v>
      </c>
      <c r="D20" s="137" t="str">
        <f>IFERROR(IF(B20="","",IF(VLOOKUP(TEXT($B20,"dd/mm/aaaa")&amp;$C$10&amp;$I$10,tbLancamentos[],11,FALSE)="","",VLOOKUP(TEXT($B20,"dd/mm/aaaa")&amp;$C$10&amp;$I$10,tbLancamentos[],11,FALSE))),"")</f>
        <v/>
      </c>
      <c r="E20" s="137" t="str">
        <f>IFERROR(IF(C20="","",IF(VLOOKUP(TEXT($B20,"dd/mm/aaaa")&amp;$C$10&amp;$I$10,tbLancamentos[],12,FALSE)="","",VLOOKUP(TEXT($B20,"dd/mm/aaaa")&amp;$C$10&amp;$I$10,tbLancamentos[],12,FALSE))),"")</f>
        <v/>
      </c>
      <c r="F20" s="137" t="str">
        <f>IFERROR(IF(B20="","",IF(VLOOKUP(TEXT($B20,"dd/mm/aaaa")&amp;$C$10&amp;$I$10,tbLancamentos[],13,FALSE)="","",VLOOKUP(TEXT($B20,"dd/mm/aaaa")&amp;$C$10&amp;$I$10,tbLancamentos[],13,FALSE))),"")</f>
        <v/>
      </c>
      <c r="G20" s="137" t="str">
        <f>IFERROR(IF(B20="","",IF(VLOOKUP(TEXT($B20,"dd/mm/aaaa")&amp;$C$10&amp;$I$10,tbLancamentos[],14,FALSE)="","",VLOOKUP(TEXT($B20,"dd/mm/aaaa")&amp;$C$10&amp;$I$10,tbLancamentos[],14,FALSE))),"")</f>
        <v/>
      </c>
      <c r="H20" s="137" t="str">
        <f>IFERROR(IF(B20="","",IF(VLOOKUP(TEXT($B20,"dd/mm/aaaa")&amp;$C$10&amp;$I$10,tbLancamentos[],15,FALSE)="","",VLOOKUP(TEXT($B20,"dd/mm/aaaa")&amp;$C$10&amp;$I$10,tbLancamentos[],15,FALSE))),"")</f>
        <v/>
      </c>
      <c r="I20" s="137" t="str">
        <f>IFERROR(IF(B20="","",IF(VLOOKUP(TEXT($B20,"dd/mm/aaaa")&amp;$C$10&amp;$I$10,tbLancamentos[],16,FALSE)="","",VLOOKUP(TEXT($B20,"dd/mm/aaaa")&amp;$C$10&amp;$I$10,tbLancamentos[],16,FALSE))),"")</f>
        <v/>
      </c>
    </row>
    <row r="21" spans="2:28" ht="24.95" customHeight="1" x14ac:dyDescent="0.25">
      <c r="B21" s="136">
        <f t="shared" si="1"/>
        <v>44570</v>
      </c>
      <c r="C21" s="126" t="str">
        <f t="shared" si="0"/>
        <v>Domingo</v>
      </c>
      <c r="D21" s="137" t="str">
        <f>IFERROR(IF(B21="","",IF(VLOOKUP(TEXT($B21,"dd/mm/aaaa")&amp;$C$10&amp;$I$10,tbLancamentos[],11,FALSE)="","",VLOOKUP(TEXT($B21,"dd/mm/aaaa")&amp;$C$10&amp;$I$10,tbLancamentos[],11,FALSE))),"")</f>
        <v/>
      </c>
      <c r="E21" s="137" t="str">
        <f>IFERROR(IF(C21="","",IF(VLOOKUP(TEXT($B21,"dd/mm/aaaa")&amp;$C$10&amp;$I$10,tbLancamentos[],12,FALSE)="","",VLOOKUP(TEXT($B21,"dd/mm/aaaa")&amp;$C$10&amp;$I$10,tbLancamentos[],12,FALSE))),"")</f>
        <v/>
      </c>
      <c r="F21" s="137" t="str">
        <f>IFERROR(IF(B21="","",IF(VLOOKUP(TEXT($B21,"dd/mm/aaaa")&amp;$C$10&amp;$I$10,tbLancamentos[],13,FALSE)="","",VLOOKUP(TEXT($B21,"dd/mm/aaaa")&amp;$C$10&amp;$I$10,tbLancamentos[],13,FALSE))),"")</f>
        <v/>
      </c>
      <c r="G21" s="137" t="str">
        <f>IFERROR(IF(B21="","",IF(VLOOKUP(TEXT($B21,"dd/mm/aaaa")&amp;$C$10&amp;$I$10,tbLancamentos[],14,FALSE)="","",VLOOKUP(TEXT($B21,"dd/mm/aaaa")&amp;$C$10&amp;$I$10,tbLancamentos[],14,FALSE))),"")</f>
        <v/>
      </c>
      <c r="H21" s="137" t="str">
        <f>IFERROR(IF(B21="","",IF(VLOOKUP(TEXT($B21,"dd/mm/aaaa")&amp;$C$10&amp;$I$10,tbLancamentos[],15,FALSE)="","",VLOOKUP(TEXT($B21,"dd/mm/aaaa")&amp;$C$10&amp;$I$10,tbLancamentos[],15,FALSE))),"")</f>
        <v/>
      </c>
      <c r="I21" s="137" t="str">
        <f>IFERROR(IF(B21="","",IF(VLOOKUP(TEXT($B21,"dd/mm/aaaa")&amp;$C$10&amp;$I$10,tbLancamentos[],16,FALSE)="","",VLOOKUP(TEXT($B21,"dd/mm/aaaa")&amp;$C$10&amp;$I$10,tbLancamentos[],16,FALSE))),"")</f>
        <v/>
      </c>
    </row>
    <row r="22" spans="2:28" ht="24.95" customHeight="1" x14ac:dyDescent="0.25">
      <c r="B22" s="136">
        <f t="shared" si="1"/>
        <v>44571</v>
      </c>
      <c r="C22" s="126" t="str">
        <f t="shared" si="0"/>
        <v>Segunda-Feira</v>
      </c>
      <c r="D22" s="137" t="str">
        <f>IFERROR(IF(B22="","",IF(VLOOKUP(TEXT($B22,"dd/mm/aaaa")&amp;$C$10&amp;$I$10,tbLancamentos[],11,FALSE)="","",VLOOKUP(TEXT($B22,"dd/mm/aaaa")&amp;$C$10&amp;$I$10,tbLancamentos[],11,FALSE))),"")</f>
        <v/>
      </c>
      <c r="E22" s="137" t="str">
        <f>IFERROR(IF(C22="","",IF(VLOOKUP(TEXT($B22,"dd/mm/aaaa")&amp;$C$10&amp;$I$10,tbLancamentos[],12,FALSE)="","",VLOOKUP(TEXT($B22,"dd/mm/aaaa")&amp;$C$10&amp;$I$10,tbLancamentos[],12,FALSE))),"")</f>
        <v/>
      </c>
      <c r="F22" s="137" t="str">
        <f>IFERROR(IF(B22="","",IF(VLOOKUP(TEXT($B22,"dd/mm/aaaa")&amp;$C$10&amp;$I$10,tbLancamentos[],13,FALSE)="","",VLOOKUP(TEXT($B22,"dd/mm/aaaa")&amp;$C$10&amp;$I$10,tbLancamentos[],13,FALSE))),"")</f>
        <v/>
      </c>
      <c r="G22" s="137" t="str">
        <f>IFERROR(IF(B22="","",IF(VLOOKUP(TEXT($B22,"dd/mm/aaaa")&amp;$C$10&amp;$I$10,tbLancamentos[],14,FALSE)="","",VLOOKUP(TEXT($B22,"dd/mm/aaaa")&amp;$C$10&amp;$I$10,tbLancamentos[],14,FALSE))),"")</f>
        <v/>
      </c>
      <c r="H22" s="137" t="str">
        <f>IFERROR(IF(B22="","",IF(VLOOKUP(TEXT($B22,"dd/mm/aaaa")&amp;$C$10&amp;$I$10,tbLancamentos[],15,FALSE)="","",VLOOKUP(TEXT($B22,"dd/mm/aaaa")&amp;$C$10&amp;$I$10,tbLancamentos[],15,FALSE))),"")</f>
        <v/>
      </c>
      <c r="I22" s="137" t="str">
        <f>IFERROR(IF(B22="","",IF(VLOOKUP(TEXT($B22,"dd/mm/aaaa")&amp;$C$10&amp;$I$10,tbLancamentos[],16,FALSE)="","",VLOOKUP(TEXT($B22,"dd/mm/aaaa")&amp;$C$10&amp;$I$10,tbLancamentos[],16,FALSE))),"")</f>
        <v/>
      </c>
    </row>
    <row r="23" spans="2:28" ht="24.95" customHeight="1" x14ac:dyDescent="0.25">
      <c r="B23" s="136">
        <f t="shared" si="1"/>
        <v>44572</v>
      </c>
      <c r="C23" s="126" t="str">
        <f t="shared" si="0"/>
        <v>Terça-Feira</v>
      </c>
      <c r="D23" s="137" t="str">
        <f>IFERROR(IF(B23="","",IF(VLOOKUP(TEXT($B23,"dd/mm/aaaa")&amp;$C$10&amp;$I$10,tbLancamentos[],11,FALSE)="","",VLOOKUP(TEXT($B23,"dd/mm/aaaa")&amp;$C$10&amp;$I$10,tbLancamentos[],11,FALSE))),"")</f>
        <v/>
      </c>
      <c r="E23" s="137" t="str">
        <f>IFERROR(IF(C23="","",IF(VLOOKUP(TEXT($B23,"dd/mm/aaaa")&amp;$C$10&amp;$I$10,tbLancamentos[],12,FALSE)="","",VLOOKUP(TEXT($B23,"dd/mm/aaaa")&amp;$C$10&amp;$I$10,tbLancamentos[],12,FALSE))),"")</f>
        <v/>
      </c>
      <c r="F23" s="137" t="str">
        <f>IFERROR(IF(B23="","",IF(VLOOKUP(TEXT($B23,"dd/mm/aaaa")&amp;$C$10&amp;$I$10,tbLancamentos[],13,FALSE)="","",VLOOKUP(TEXT($B23,"dd/mm/aaaa")&amp;$C$10&amp;$I$10,tbLancamentos[],13,FALSE))),"")</f>
        <v/>
      </c>
      <c r="G23" s="137" t="str">
        <f>IFERROR(IF(B23="","",IF(VLOOKUP(TEXT($B23,"dd/mm/aaaa")&amp;$C$10&amp;$I$10,tbLancamentos[],14,FALSE)="","",VLOOKUP(TEXT($B23,"dd/mm/aaaa")&amp;$C$10&amp;$I$10,tbLancamentos[],14,FALSE))),"")</f>
        <v/>
      </c>
      <c r="H23" s="137" t="str">
        <f>IFERROR(IF(B23="","",IF(VLOOKUP(TEXT($B23,"dd/mm/aaaa")&amp;$C$10&amp;$I$10,tbLancamentos[],15,FALSE)="","",VLOOKUP(TEXT($B23,"dd/mm/aaaa")&amp;$C$10&amp;$I$10,tbLancamentos[],15,FALSE))),"")</f>
        <v/>
      </c>
      <c r="I23" s="137" t="str">
        <f>IFERROR(IF(B23="","",IF(VLOOKUP(TEXT($B23,"dd/mm/aaaa")&amp;$C$10&amp;$I$10,tbLancamentos[],16,FALSE)="","",VLOOKUP(TEXT($B23,"dd/mm/aaaa")&amp;$C$10&amp;$I$10,tbLancamentos[],16,FALSE))),"")</f>
        <v/>
      </c>
    </row>
    <row r="24" spans="2:28" ht="24.95" customHeight="1" x14ac:dyDescent="0.25">
      <c r="B24" s="136">
        <f t="shared" si="1"/>
        <v>44573</v>
      </c>
      <c r="C24" s="126" t="str">
        <f t="shared" si="0"/>
        <v>Quarta-Feira</v>
      </c>
      <c r="D24" s="137" t="str">
        <f>IFERROR(IF(B24="","",IF(VLOOKUP(TEXT($B24,"dd/mm/aaaa")&amp;$C$10&amp;$I$10,tbLancamentos[],11,FALSE)="","",VLOOKUP(TEXT($B24,"dd/mm/aaaa")&amp;$C$10&amp;$I$10,tbLancamentos[],11,FALSE))),"")</f>
        <v/>
      </c>
      <c r="E24" s="137" t="str">
        <f>IFERROR(IF(C24="","",IF(VLOOKUP(TEXT($B24,"dd/mm/aaaa")&amp;$C$10&amp;$I$10,tbLancamentos[],12,FALSE)="","",VLOOKUP(TEXT($B24,"dd/mm/aaaa")&amp;$C$10&amp;$I$10,tbLancamentos[],12,FALSE))),"")</f>
        <v/>
      </c>
      <c r="F24" s="137" t="str">
        <f>IFERROR(IF(B24="","",IF(VLOOKUP(TEXT($B24,"dd/mm/aaaa")&amp;$C$10&amp;$I$10,tbLancamentos[],13,FALSE)="","",VLOOKUP(TEXT($B24,"dd/mm/aaaa")&amp;$C$10&amp;$I$10,tbLancamentos[],13,FALSE))),"")</f>
        <v/>
      </c>
      <c r="G24" s="137" t="str">
        <f>IFERROR(IF(B24="","",IF(VLOOKUP(TEXT($B24,"dd/mm/aaaa")&amp;$C$10&amp;$I$10,tbLancamentos[],14,FALSE)="","",VLOOKUP(TEXT($B24,"dd/mm/aaaa")&amp;$C$10&amp;$I$10,tbLancamentos[],14,FALSE))),"")</f>
        <v/>
      </c>
      <c r="H24" s="137" t="str">
        <f>IFERROR(IF(B24="","",IF(VLOOKUP(TEXT($B24,"dd/mm/aaaa")&amp;$C$10&amp;$I$10,tbLancamentos[],15,FALSE)="","",VLOOKUP(TEXT($B24,"dd/mm/aaaa")&amp;$C$10&amp;$I$10,tbLancamentos[],15,FALSE))),"")</f>
        <v/>
      </c>
      <c r="I24" s="137" t="str">
        <f>IFERROR(IF(B24="","",IF(VLOOKUP(TEXT($B24,"dd/mm/aaaa")&amp;$C$10&amp;$I$10,tbLancamentos[],16,FALSE)="","",VLOOKUP(TEXT($B24,"dd/mm/aaaa")&amp;$C$10&amp;$I$10,tbLancamentos[],16,FALSE))),"")</f>
        <v/>
      </c>
    </row>
    <row r="25" spans="2:28" ht="24.95" customHeight="1" x14ac:dyDescent="0.25">
      <c r="B25" s="136">
        <f t="shared" si="1"/>
        <v>44574</v>
      </c>
      <c r="C25" s="126" t="str">
        <f t="shared" si="0"/>
        <v>Quinta-Feira</v>
      </c>
      <c r="D25" s="137" t="str">
        <f>IFERROR(IF(B25="","",IF(VLOOKUP(TEXT($B25,"dd/mm/aaaa")&amp;$C$10&amp;$I$10,tbLancamentos[],11,FALSE)="","",VLOOKUP(TEXT($B25,"dd/mm/aaaa")&amp;$C$10&amp;$I$10,tbLancamentos[],11,FALSE))),"")</f>
        <v/>
      </c>
      <c r="E25" s="137" t="str">
        <f>IFERROR(IF(C25="","",IF(VLOOKUP(TEXT($B25,"dd/mm/aaaa")&amp;$C$10&amp;$I$10,tbLancamentos[],12,FALSE)="","",VLOOKUP(TEXT($B25,"dd/mm/aaaa")&amp;$C$10&amp;$I$10,tbLancamentos[],12,FALSE))),"")</f>
        <v/>
      </c>
      <c r="F25" s="137" t="str">
        <f>IFERROR(IF(B25="","",IF(VLOOKUP(TEXT($B25,"dd/mm/aaaa")&amp;$C$10&amp;$I$10,tbLancamentos[],13,FALSE)="","",VLOOKUP(TEXT($B25,"dd/mm/aaaa")&amp;$C$10&amp;$I$10,tbLancamentos[],13,FALSE))),"")</f>
        <v/>
      </c>
      <c r="G25" s="137" t="str">
        <f>IFERROR(IF(B25="","",IF(VLOOKUP(TEXT($B25,"dd/mm/aaaa")&amp;$C$10&amp;$I$10,tbLancamentos[],14,FALSE)="","",VLOOKUP(TEXT($B25,"dd/mm/aaaa")&amp;$C$10&amp;$I$10,tbLancamentos[],14,FALSE))),"")</f>
        <v/>
      </c>
      <c r="H25" s="137" t="str">
        <f>IFERROR(IF(B25="","",IF(VLOOKUP(TEXT($B25,"dd/mm/aaaa")&amp;$C$10&amp;$I$10,tbLancamentos[],15,FALSE)="","",VLOOKUP(TEXT($B25,"dd/mm/aaaa")&amp;$C$10&amp;$I$10,tbLancamentos[],15,FALSE))),"")</f>
        <v/>
      </c>
      <c r="I25" s="137" t="str">
        <f>IFERROR(IF(B25="","",IF(VLOOKUP(TEXT($B25,"dd/mm/aaaa")&amp;$C$10&amp;$I$10,tbLancamentos[],16,FALSE)="","",VLOOKUP(TEXT($B25,"dd/mm/aaaa")&amp;$C$10&amp;$I$10,tbLancamentos[],16,FALSE))),"")</f>
        <v/>
      </c>
    </row>
    <row r="26" spans="2:28" ht="24.95" customHeight="1" x14ac:dyDescent="0.25">
      <c r="B26" s="136">
        <f t="shared" si="1"/>
        <v>44575</v>
      </c>
      <c r="C26" s="126" t="str">
        <f t="shared" si="0"/>
        <v>Sexta-Feira</v>
      </c>
      <c r="D26" s="137" t="str">
        <f>IFERROR(IF(B26="","",IF(VLOOKUP(TEXT($B26,"dd/mm/aaaa")&amp;$C$10&amp;$I$10,tbLancamentos[],11,FALSE)="","",VLOOKUP(TEXT($B26,"dd/mm/aaaa")&amp;$C$10&amp;$I$10,tbLancamentos[],11,FALSE))),"")</f>
        <v/>
      </c>
      <c r="E26" s="137" t="str">
        <f>IFERROR(IF(C26="","",IF(VLOOKUP(TEXT($B26,"dd/mm/aaaa")&amp;$C$10&amp;$I$10,tbLancamentos[],12,FALSE)="","",VLOOKUP(TEXT($B26,"dd/mm/aaaa")&amp;$C$10&amp;$I$10,tbLancamentos[],12,FALSE))),"")</f>
        <v/>
      </c>
      <c r="F26" s="137" t="str">
        <f>IFERROR(IF(B26="","",IF(VLOOKUP(TEXT($B26,"dd/mm/aaaa")&amp;$C$10&amp;$I$10,tbLancamentos[],13,FALSE)="","",VLOOKUP(TEXT($B26,"dd/mm/aaaa")&amp;$C$10&amp;$I$10,tbLancamentos[],13,FALSE))),"")</f>
        <v/>
      </c>
      <c r="G26" s="137" t="str">
        <f>IFERROR(IF(B26="","",IF(VLOOKUP(TEXT($B26,"dd/mm/aaaa")&amp;$C$10&amp;$I$10,tbLancamentos[],14,FALSE)="","",VLOOKUP(TEXT($B26,"dd/mm/aaaa")&amp;$C$10&amp;$I$10,tbLancamentos[],14,FALSE))),"")</f>
        <v/>
      </c>
      <c r="H26" s="137" t="str">
        <f>IFERROR(IF(B26="","",IF(VLOOKUP(TEXT($B26,"dd/mm/aaaa")&amp;$C$10&amp;$I$10,tbLancamentos[],15,FALSE)="","",VLOOKUP(TEXT($B26,"dd/mm/aaaa")&amp;$C$10&amp;$I$10,tbLancamentos[],15,FALSE))),"")</f>
        <v/>
      </c>
      <c r="I26" s="137" t="str">
        <f>IFERROR(IF(B26="","",IF(VLOOKUP(TEXT($B26,"dd/mm/aaaa")&amp;$C$10&amp;$I$10,tbLancamentos[],16,FALSE)="","",VLOOKUP(TEXT($B26,"dd/mm/aaaa")&amp;$C$10&amp;$I$10,tbLancamentos[],16,FALSE))),"")</f>
        <v/>
      </c>
    </row>
    <row r="27" spans="2:28" ht="24.95" customHeight="1" x14ac:dyDescent="0.25">
      <c r="B27" s="136">
        <f t="shared" si="1"/>
        <v>44576</v>
      </c>
      <c r="C27" s="126" t="str">
        <f t="shared" si="0"/>
        <v>Sábado</v>
      </c>
      <c r="D27" s="137" t="str">
        <f>IFERROR(IF(B27="","",IF(VLOOKUP(TEXT($B27,"dd/mm/aaaa")&amp;$C$10&amp;$I$10,tbLancamentos[],11,FALSE)="","",VLOOKUP(TEXT($B27,"dd/mm/aaaa")&amp;$C$10&amp;$I$10,tbLancamentos[],11,FALSE))),"")</f>
        <v/>
      </c>
      <c r="E27" s="137" t="str">
        <f>IFERROR(IF(C27="","",IF(VLOOKUP(TEXT($B27,"dd/mm/aaaa")&amp;$C$10&amp;$I$10,tbLancamentos[],12,FALSE)="","",VLOOKUP(TEXT($B27,"dd/mm/aaaa")&amp;$C$10&amp;$I$10,tbLancamentos[],12,FALSE))),"")</f>
        <v/>
      </c>
      <c r="F27" s="137" t="str">
        <f>IFERROR(IF(B27="","",IF(VLOOKUP(TEXT($B27,"dd/mm/aaaa")&amp;$C$10&amp;$I$10,tbLancamentos[],13,FALSE)="","",VLOOKUP(TEXT($B27,"dd/mm/aaaa")&amp;$C$10&amp;$I$10,tbLancamentos[],13,FALSE))),"")</f>
        <v/>
      </c>
      <c r="G27" s="137" t="str">
        <f>IFERROR(IF(B27="","",IF(VLOOKUP(TEXT($B27,"dd/mm/aaaa")&amp;$C$10&amp;$I$10,tbLancamentos[],14,FALSE)="","",VLOOKUP(TEXT($B27,"dd/mm/aaaa")&amp;$C$10&amp;$I$10,tbLancamentos[],14,FALSE))),"")</f>
        <v/>
      </c>
      <c r="H27" s="137" t="str">
        <f>IFERROR(IF(B27="","",IF(VLOOKUP(TEXT($B27,"dd/mm/aaaa")&amp;$C$10&amp;$I$10,tbLancamentos[],15,FALSE)="","",VLOOKUP(TEXT($B27,"dd/mm/aaaa")&amp;$C$10&amp;$I$10,tbLancamentos[],15,FALSE))),"")</f>
        <v/>
      </c>
      <c r="I27" s="137" t="str">
        <f>IFERROR(IF(B27="","",IF(VLOOKUP(TEXT($B27,"dd/mm/aaaa")&amp;$C$10&amp;$I$10,tbLancamentos[],16,FALSE)="","",VLOOKUP(TEXT($B27,"dd/mm/aaaa")&amp;$C$10&amp;$I$10,tbLancamentos[],16,FALSE))),"")</f>
        <v/>
      </c>
    </row>
    <row r="28" spans="2:28" ht="24.95" customHeight="1" x14ac:dyDescent="0.25">
      <c r="B28" s="136">
        <f t="shared" si="1"/>
        <v>44577</v>
      </c>
      <c r="C28" s="126" t="str">
        <f t="shared" si="0"/>
        <v>Domingo</v>
      </c>
      <c r="D28" s="137" t="str">
        <f>IFERROR(IF(B28="","",IF(VLOOKUP(TEXT($B28,"dd/mm/aaaa")&amp;$C$10&amp;$I$10,tbLancamentos[],11,FALSE)="","",VLOOKUP(TEXT($B28,"dd/mm/aaaa")&amp;$C$10&amp;$I$10,tbLancamentos[],11,FALSE))),"")</f>
        <v/>
      </c>
      <c r="E28" s="137" t="str">
        <f>IFERROR(IF(C28="","",IF(VLOOKUP(TEXT($B28,"dd/mm/aaaa")&amp;$C$10&amp;$I$10,tbLancamentos[],12,FALSE)="","",VLOOKUP(TEXT($B28,"dd/mm/aaaa")&amp;$C$10&amp;$I$10,tbLancamentos[],12,FALSE))),"")</f>
        <v/>
      </c>
      <c r="F28" s="137" t="str">
        <f>IFERROR(IF(B28="","",IF(VLOOKUP(TEXT($B28,"dd/mm/aaaa")&amp;$C$10&amp;$I$10,tbLancamentos[],13,FALSE)="","",VLOOKUP(TEXT($B28,"dd/mm/aaaa")&amp;$C$10&amp;$I$10,tbLancamentos[],13,FALSE))),"")</f>
        <v/>
      </c>
      <c r="G28" s="137" t="str">
        <f>IFERROR(IF(B28="","",IF(VLOOKUP(TEXT($B28,"dd/mm/aaaa")&amp;$C$10&amp;$I$10,tbLancamentos[],14,FALSE)="","",VLOOKUP(TEXT($B28,"dd/mm/aaaa")&amp;$C$10&amp;$I$10,tbLancamentos[],14,FALSE))),"")</f>
        <v/>
      </c>
      <c r="H28" s="137" t="str">
        <f>IFERROR(IF(B28="","",IF(VLOOKUP(TEXT($B28,"dd/mm/aaaa")&amp;$C$10&amp;$I$10,tbLancamentos[],15,FALSE)="","",VLOOKUP(TEXT($B28,"dd/mm/aaaa")&amp;$C$10&amp;$I$10,tbLancamentos[],15,FALSE))),"")</f>
        <v/>
      </c>
      <c r="I28" s="137" t="str">
        <f>IFERROR(IF(B28="","",IF(VLOOKUP(TEXT($B28,"dd/mm/aaaa")&amp;$C$10&amp;$I$10,tbLancamentos[],16,FALSE)="","",VLOOKUP(TEXT($B28,"dd/mm/aaaa")&amp;$C$10&amp;$I$10,tbLancamentos[],16,FALSE))),"")</f>
        <v/>
      </c>
    </row>
    <row r="29" spans="2:28" ht="24.95" customHeight="1" x14ac:dyDescent="0.25">
      <c r="B29" s="136">
        <f t="shared" si="1"/>
        <v>44578</v>
      </c>
      <c r="C29" s="126" t="str">
        <f t="shared" si="0"/>
        <v>Segunda-Feira</v>
      </c>
      <c r="D29" s="137" t="str">
        <f>IFERROR(IF(B29="","",IF(VLOOKUP(TEXT($B29,"dd/mm/aaaa")&amp;$C$10&amp;$I$10,tbLancamentos[],11,FALSE)="","",VLOOKUP(TEXT($B29,"dd/mm/aaaa")&amp;$C$10&amp;$I$10,tbLancamentos[],11,FALSE))),"")</f>
        <v/>
      </c>
      <c r="E29" s="137" t="str">
        <f>IFERROR(IF(C29="","",IF(VLOOKUP(TEXT($B29,"dd/mm/aaaa")&amp;$C$10&amp;$I$10,tbLancamentos[],12,FALSE)="","",VLOOKUP(TEXT($B29,"dd/mm/aaaa")&amp;$C$10&amp;$I$10,tbLancamentos[],12,FALSE))),"")</f>
        <v/>
      </c>
      <c r="F29" s="137" t="str">
        <f>IFERROR(IF(B29="","",IF(VLOOKUP(TEXT($B29,"dd/mm/aaaa")&amp;$C$10&amp;$I$10,tbLancamentos[],13,FALSE)="","",VLOOKUP(TEXT($B29,"dd/mm/aaaa")&amp;$C$10&amp;$I$10,tbLancamentos[],13,FALSE))),"")</f>
        <v/>
      </c>
      <c r="G29" s="137" t="str">
        <f>IFERROR(IF(B29="","",IF(VLOOKUP(TEXT($B29,"dd/mm/aaaa")&amp;$C$10&amp;$I$10,tbLancamentos[],14,FALSE)="","",VLOOKUP(TEXT($B29,"dd/mm/aaaa")&amp;$C$10&amp;$I$10,tbLancamentos[],14,FALSE))),"")</f>
        <v/>
      </c>
      <c r="H29" s="137" t="str">
        <f>IFERROR(IF(B29="","",IF(VLOOKUP(TEXT($B29,"dd/mm/aaaa")&amp;$C$10&amp;$I$10,tbLancamentos[],15,FALSE)="","",VLOOKUP(TEXT($B29,"dd/mm/aaaa")&amp;$C$10&amp;$I$10,tbLancamentos[],15,FALSE))),"")</f>
        <v/>
      </c>
      <c r="I29" s="137" t="str">
        <f>IFERROR(IF(B29="","",IF(VLOOKUP(TEXT($B29,"dd/mm/aaaa")&amp;$C$10&amp;$I$10,tbLancamentos[],16,FALSE)="","",VLOOKUP(TEXT($B29,"dd/mm/aaaa")&amp;$C$10&amp;$I$10,tbLancamentos[],16,FALSE))),"")</f>
        <v/>
      </c>
    </row>
    <row r="30" spans="2:28" ht="24.95" customHeight="1" x14ac:dyDescent="0.25">
      <c r="B30" s="136">
        <f t="shared" si="1"/>
        <v>44579</v>
      </c>
      <c r="C30" s="126" t="str">
        <f t="shared" si="0"/>
        <v>Terça-Feira</v>
      </c>
      <c r="D30" s="137" t="str">
        <f>IFERROR(IF(B30="","",IF(VLOOKUP(TEXT($B30,"dd/mm/aaaa")&amp;$C$10&amp;$I$10,tbLancamentos[],11,FALSE)="","",VLOOKUP(TEXT($B30,"dd/mm/aaaa")&amp;$C$10&amp;$I$10,tbLancamentos[],11,FALSE))),"")</f>
        <v/>
      </c>
      <c r="E30" s="137" t="str">
        <f>IFERROR(IF(C30="","",IF(VLOOKUP(TEXT($B30,"dd/mm/aaaa")&amp;$C$10&amp;$I$10,tbLancamentos[],12,FALSE)="","",VLOOKUP(TEXT($B30,"dd/mm/aaaa")&amp;$C$10&amp;$I$10,tbLancamentos[],12,FALSE))),"")</f>
        <v/>
      </c>
      <c r="F30" s="137" t="str">
        <f>IFERROR(IF(B30="","",IF(VLOOKUP(TEXT($B30,"dd/mm/aaaa")&amp;$C$10&amp;$I$10,tbLancamentos[],13,FALSE)="","",VLOOKUP(TEXT($B30,"dd/mm/aaaa")&amp;$C$10&amp;$I$10,tbLancamentos[],13,FALSE))),"")</f>
        <v/>
      </c>
      <c r="G30" s="137" t="str">
        <f>IFERROR(IF(B30="","",IF(VLOOKUP(TEXT($B30,"dd/mm/aaaa")&amp;$C$10&amp;$I$10,tbLancamentos[],14,FALSE)="","",VLOOKUP(TEXT($B30,"dd/mm/aaaa")&amp;$C$10&amp;$I$10,tbLancamentos[],14,FALSE))),"")</f>
        <v/>
      </c>
      <c r="H30" s="137" t="str">
        <f>IFERROR(IF(B30="","",IF(VLOOKUP(TEXT($B30,"dd/mm/aaaa")&amp;$C$10&amp;$I$10,tbLancamentos[],15,FALSE)="","",VLOOKUP(TEXT($B30,"dd/mm/aaaa")&amp;$C$10&amp;$I$10,tbLancamentos[],15,FALSE))),"")</f>
        <v/>
      </c>
      <c r="I30" s="137" t="str">
        <f>IFERROR(IF(B30="","",IF(VLOOKUP(TEXT($B30,"dd/mm/aaaa")&amp;$C$10&amp;$I$10,tbLancamentos[],16,FALSE)="","",VLOOKUP(TEXT($B30,"dd/mm/aaaa")&amp;$C$10&amp;$I$10,tbLancamentos[],16,FALSE))),"")</f>
        <v/>
      </c>
    </row>
    <row r="31" spans="2:28" ht="24.95" customHeight="1" x14ac:dyDescent="0.25">
      <c r="B31" s="136">
        <f t="shared" si="1"/>
        <v>44580</v>
      </c>
      <c r="C31" s="126" t="str">
        <f t="shared" si="0"/>
        <v>Quarta-Feira</v>
      </c>
      <c r="D31" s="137" t="str">
        <f>IFERROR(IF(B31="","",IF(VLOOKUP(TEXT($B31,"dd/mm/aaaa")&amp;$C$10&amp;$I$10,tbLancamentos[],11,FALSE)="","",VLOOKUP(TEXT($B31,"dd/mm/aaaa")&amp;$C$10&amp;$I$10,tbLancamentos[],11,FALSE))),"")</f>
        <v/>
      </c>
      <c r="E31" s="137" t="str">
        <f>IFERROR(IF(C31="","",IF(VLOOKUP(TEXT($B31,"dd/mm/aaaa")&amp;$C$10&amp;$I$10,tbLancamentos[],12,FALSE)="","",VLOOKUP(TEXT($B31,"dd/mm/aaaa")&amp;$C$10&amp;$I$10,tbLancamentos[],12,FALSE))),"")</f>
        <v/>
      </c>
      <c r="F31" s="137" t="str">
        <f>IFERROR(IF(B31="","",IF(VLOOKUP(TEXT($B31,"dd/mm/aaaa")&amp;$C$10&amp;$I$10,tbLancamentos[],13,FALSE)="","",VLOOKUP(TEXT($B31,"dd/mm/aaaa")&amp;$C$10&amp;$I$10,tbLancamentos[],13,FALSE))),"")</f>
        <v/>
      </c>
      <c r="G31" s="137" t="str">
        <f>IFERROR(IF(B31="","",IF(VLOOKUP(TEXT($B31,"dd/mm/aaaa")&amp;$C$10&amp;$I$10,tbLancamentos[],14,FALSE)="","",VLOOKUP(TEXT($B31,"dd/mm/aaaa")&amp;$C$10&amp;$I$10,tbLancamentos[],14,FALSE))),"")</f>
        <v/>
      </c>
      <c r="H31" s="137" t="str">
        <f>IFERROR(IF(B31="","",IF(VLOOKUP(TEXT($B31,"dd/mm/aaaa")&amp;$C$10&amp;$I$10,tbLancamentos[],15,FALSE)="","",VLOOKUP(TEXT($B31,"dd/mm/aaaa")&amp;$C$10&amp;$I$10,tbLancamentos[],15,FALSE))),"")</f>
        <v/>
      </c>
      <c r="I31" s="137" t="str">
        <f>IFERROR(IF(B31="","",IF(VLOOKUP(TEXT($B31,"dd/mm/aaaa")&amp;$C$10&amp;$I$10,tbLancamentos[],16,FALSE)="","",VLOOKUP(TEXT($B31,"dd/mm/aaaa")&amp;$C$10&amp;$I$10,tbLancamentos[],16,FALSE))),"")</f>
        <v/>
      </c>
    </row>
    <row r="32" spans="2:28" ht="24.95" customHeight="1" x14ac:dyDescent="0.25">
      <c r="B32" s="136">
        <f t="shared" si="1"/>
        <v>44581</v>
      </c>
      <c r="C32" s="126" t="str">
        <f t="shared" si="0"/>
        <v>Quinta-Feira</v>
      </c>
      <c r="D32" s="137" t="str">
        <f>IFERROR(IF(B32="","",IF(VLOOKUP(TEXT($B32,"dd/mm/aaaa")&amp;$C$10&amp;$I$10,tbLancamentos[],11,FALSE)="","",VLOOKUP(TEXT($B32,"dd/mm/aaaa")&amp;$C$10&amp;$I$10,tbLancamentos[],11,FALSE))),"")</f>
        <v/>
      </c>
      <c r="E32" s="137" t="str">
        <f>IFERROR(IF(C32="","",IF(VLOOKUP(TEXT($B32,"dd/mm/aaaa")&amp;$C$10&amp;$I$10,tbLancamentos[],12,FALSE)="","",VLOOKUP(TEXT($B32,"dd/mm/aaaa")&amp;$C$10&amp;$I$10,tbLancamentos[],12,FALSE))),"")</f>
        <v/>
      </c>
      <c r="F32" s="137" t="str">
        <f>IFERROR(IF(B32="","",IF(VLOOKUP(TEXT($B32,"dd/mm/aaaa")&amp;$C$10&amp;$I$10,tbLancamentos[],13,FALSE)="","",VLOOKUP(TEXT($B32,"dd/mm/aaaa")&amp;$C$10&amp;$I$10,tbLancamentos[],13,FALSE))),"")</f>
        <v/>
      </c>
      <c r="G32" s="137" t="str">
        <f>IFERROR(IF(B32="","",IF(VLOOKUP(TEXT($B32,"dd/mm/aaaa")&amp;$C$10&amp;$I$10,tbLancamentos[],14,FALSE)="","",VLOOKUP(TEXT($B32,"dd/mm/aaaa")&amp;$C$10&amp;$I$10,tbLancamentos[],14,FALSE))),"")</f>
        <v/>
      </c>
      <c r="H32" s="137" t="str">
        <f>IFERROR(IF(B32="","",IF(VLOOKUP(TEXT($B32,"dd/mm/aaaa")&amp;$C$10&amp;$I$10,tbLancamentos[],15,FALSE)="","",VLOOKUP(TEXT($B32,"dd/mm/aaaa")&amp;$C$10&amp;$I$10,tbLancamentos[],15,FALSE))),"")</f>
        <v/>
      </c>
      <c r="I32" s="137" t="str">
        <f>IFERROR(IF(B32="","",IF(VLOOKUP(TEXT($B32,"dd/mm/aaaa")&amp;$C$10&amp;$I$10,tbLancamentos[],16,FALSE)="","",VLOOKUP(TEXT($B32,"dd/mm/aaaa")&amp;$C$10&amp;$I$10,tbLancamentos[],16,FALSE))),"")</f>
        <v/>
      </c>
    </row>
    <row r="33" spans="2:9" ht="24.95" customHeight="1" x14ac:dyDescent="0.25">
      <c r="B33" s="136">
        <f t="shared" si="1"/>
        <v>44582</v>
      </c>
      <c r="C33" s="126" t="str">
        <f t="shared" si="0"/>
        <v>Sexta-Feira</v>
      </c>
      <c r="D33" s="137" t="str">
        <f>IFERROR(IF(B33="","",IF(VLOOKUP(TEXT($B33,"dd/mm/aaaa")&amp;$C$10&amp;$I$10,tbLancamentos[],11,FALSE)="","",VLOOKUP(TEXT($B33,"dd/mm/aaaa")&amp;$C$10&amp;$I$10,tbLancamentos[],11,FALSE))),"")</f>
        <v/>
      </c>
      <c r="E33" s="137" t="str">
        <f>IFERROR(IF(C33="","",IF(VLOOKUP(TEXT($B33,"dd/mm/aaaa")&amp;$C$10&amp;$I$10,tbLancamentos[],12,FALSE)="","",VLOOKUP(TEXT($B33,"dd/mm/aaaa")&amp;$C$10&amp;$I$10,tbLancamentos[],12,FALSE))),"")</f>
        <v/>
      </c>
      <c r="F33" s="137" t="str">
        <f>IFERROR(IF(B33="","",IF(VLOOKUP(TEXT($B33,"dd/mm/aaaa")&amp;$C$10&amp;$I$10,tbLancamentos[],13,FALSE)="","",VLOOKUP(TEXT($B33,"dd/mm/aaaa")&amp;$C$10&amp;$I$10,tbLancamentos[],13,FALSE))),"")</f>
        <v/>
      </c>
      <c r="G33" s="137" t="str">
        <f>IFERROR(IF(B33="","",IF(VLOOKUP(TEXT($B33,"dd/mm/aaaa")&amp;$C$10&amp;$I$10,tbLancamentos[],14,FALSE)="","",VLOOKUP(TEXT($B33,"dd/mm/aaaa")&amp;$C$10&amp;$I$10,tbLancamentos[],14,FALSE))),"")</f>
        <v/>
      </c>
      <c r="H33" s="137" t="str">
        <f>IFERROR(IF(B33="","",IF(VLOOKUP(TEXT($B33,"dd/mm/aaaa")&amp;$C$10&amp;$I$10,tbLancamentos[],15,FALSE)="","",VLOOKUP(TEXT($B33,"dd/mm/aaaa")&amp;$C$10&amp;$I$10,tbLancamentos[],15,FALSE))),"")</f>
        <v/>
      </c>
      <c r="I33" s="137" t="str">
        <f>IFERROR(IF(B33="","",IF(VLOOKUP(TEXT($B33,"dd/mm/aaaa")&amp;$C$10&amp;$I$10,tbLancamentos[],16,FALSE)="","",VLOOKUP(TEXT($B33,"dd/mm/aaaa")&amp;$C$10&amp;$I$10,tbLancamentos[],16,FALSE))),"")</f>
        <v/>
      </c>
    </row>
    <row r="34" spans="2:9" ht="24.95" customHeight="1" x14ac:dyDescent="0.25">
      <c r="B34" s="136">
        <f t="shared" si="1"/>
        <v>44583</v>
      </c>
      <c r="C34" s="126" t="str">
        <f t="shared" si="0"/>
        <v>Sábado</v>
      </c>
      <c r="D34" s="137" t="str">
        <f>IFERROR(IF(B34="","",IF(VLOOKUP(TEXT($B34,"dd/mm/aaaa")&amp;$C$10&amp;$I$10,tbLancamentos[],11,FALSE)="","",VLOOKUP(TEXT($B34,"dd/mm/aaaa")&amp;$C$10&amp;$I$10,tbLancamentos[],11,FALSE))),"")</f>
        <v/>
      </c>
      <c r="E34" s="137" t="str">
        <f>IFERROR(IF(C34="","",IF(VLOOKUP(TEXT($B34,"dd/mm/aaaa")&amp;$C$10&amp;$I$10,tbLancamentos[],12,FALSE)="","",VLOOKUP(TEXT($B34,"dd/mm/aaaa")&amp;$C$10&amp;$I$10,tbLancamentos[],12,FALSE))),"")</f>
        <v/>
      </c>
      <c r="F34" s="137" t="str">
        <f>IFERROR(IF(B34="","",IF(VLOOKUP(TEXT($B34,"dd/mm/aaaa")&amp;$C$10&amp;$I$10,tbLancamentos[],13,FALSE)="","",VLOOKUP(TEXT($B34,"dd/mm/aaaa")&amp;$C$10&amp;$I$10,tbLancamentos[],13,FALSE))),"")</f>
        <v/>
      </c>
      <c r="G34" s="137" t="str">
        <f>IFERROR(IF(B34="","",IF(VLOOKUP(TEXT($B34,"dd/mm/aaaa")&amp;$C$10&amp;$I$10,tbLancamentos[],14,FALSE)="","",VLOOKUP(TEXT($B34,"dd/mm/aaaa")&amp;$C$10&amp;$I$10,tbLancamentos[],14,FALSE))),"")</f>
        <v/>
      </c>
      <c r="H34" s="137" t="str">
        <f>IFERROR(IF(B34="","",IF(VLOOKUP(TEXT($B34,"dd/mm/aaaa")&amp;$C$10&amp;$I$10,tbLancamentos[],15,FALSE)="","",VLOOKUP(TEXT($B34,"dd/mm/aaaa")&amp;$C$10&amp;$I$10,tbLancamentos[],15,FALSE))),"")</f>
        <v/>
      </c>
      <c r="I34" s="137" t="str">
        <f>IFERROR(IF(B34="","",IF(VLOOKUP(TEXT($B34,"dd/mm/aaaa")&amp;$C$10&amp;$I$10,tbLancamentos[],16,FALSE)="","",VLOOKUP(TEXT($B34,"dd/mm/aaaa")&amp;$C$10&amp;$I$10,tbLancamentos[],16,FALSE))),"")</f>
        <v/>
      </c>
    </row>
    <row r="35" spans="2:9" ht="24.95" customHeight="1" x14ac:dyDescent="0.25">
      <c r="B35" s="136">
        <f t="shared" si="1"/>
        <v>44584</v>
      </c>
      <c r="C35" s="126" t="str">
        <f t="shared" si="0"/>
        <v>Domingo</v>
      </c>
      <c r="D35" s="137" t="str">
        <f>IFERROR(IF(B35="","",IF(VLOOKUP(TEXT($B35,"dd/mm/aaaa")&amp;$C$10&amp;$I$10,tbLancamentos[],11,FALSE)="","",VLOOKUP(TEXT($B35,"dd/mm/aaaa")&amp;$C$10&amp;$I$10,tbLancamentos[],11,FALSE))),"")</f>
        <v/>
      </c>
      <c r="E35" s="137" t="str">
        <f>IFERROR(IF(C35="","",IF(VLOOKUP(TEXT($B35,"dd/mm/aaaa")&amp;$C$10&amp;$I$10,tbLancamentos[],12,FALSE)="","",VLOOKUP(TEXT($B35,"dd/mm/aaaa")&amp;$C$10&amp;$I$10,tbLancamentos[],12,FALSE))),"")</f>
        <v/>
      </c>
      <c r="F35" s="137" t="str">
        <f>IFERROR(IF(B35="","",IF(VLOOKUP(TEXT($B35,"dd/mm/aaaa")&amp;$C$10&amp;$I$10,tbLancamentos[],13,FALSE)="","",VLOOKUP(TEXT($B35,"dd/mm/aaaa")&amp;$C$10&amp;$I$10,tbLancamentos[],13,FALSE))),"")</f>
        <v/>
      </c>
      <c r="G35" s="137" t="str">
        <f>IFERROR(IF(B35="","",IF(VLOOKUP(TEXT($B35,"dd/mm/aaaa")&amp;$C$10&amp;$I$10,tbLancamentos[],14,FALSE)="","",VLOOKUP(TEXT($B35,"dd/mm/aaaa")&amp;$C$10&amp;$I$10,tbLancamentos[],14,FALSE))),"")</f>
        <v/>
      </c>
      <c r="H35" s="137" t="str">
        <f>IFERROR(IF(B35="","",IF(VLOOKUP(TEXT($B35,"dd/mm/aaaa")&amp;$C$10&amp;$I$10,tbLancamentos[],15,FALSE)="","",VLOOKUP(TEXT($B35,"dd/mm/aaaa")&amp;$C$10&amp;$I$10,tbLancamentos[],15,FALSE))),"")</f>
        <v/>
      </c>
      <c r="I35" s="137" t="str">
        <f>IFERROR(IF(B35="","",IF(VLOOKUP(TEXT($B35,"dd/mm/aaaa")&amp;$C$10&amp;$I$10,tbLancamentos[],16,FALSE)="","",VLOOKUP(TEXT($B35,"dd/mm/aaaa")&amp;$C$10&amp;$I$10,tbLancamentos[],16,FALSE))),"")</f>
        <v/>
      </c>
    </row>
    <row r="36" spans="2:9" ht="24.95" customHeight="1" x14ac:dyDescent="0.25">
      <c r="B36" s="136">
        <f t="shared" si="1"/>
        <v>44585</v>
      </c>
      <c r="C36" s="126" t="str">
        <f t="shared" si="0"/>
        <v>Segunda-Feira</v>
      </c>
      <c r="D36" s="137" t="str">
        <f>IFERROR(IF(B36="","",IF(VLOOKUP(TEXT($B36,"dd/mm/aaaa")&amp;$C$10&amp;$I$10,tbLancamentos[],11,FALSE)="","",VLOOKUP(TEXT($B36,"dd/mm/aaaa")&amp;$C$10&amp;$I$10,tbLancamentos[],11,FALSE))),"")</f>
        <v/>
      </c>
      <c r="E36" s="137" t="str">
        <f>IFERROR(IF(C36="","",IF(VLOOKUP(TEXT($B36,"dd/mm/aaaa")&amp;$C$10&amp;$I$10,tbLancamentos[],12,FALSE)="","",VLOOKUP(TEXT($B36,"dd/mm/aaaa")&amp;$C$10&amp;$I$10,tbLancamentos[],12,FALSE))),"")</f>
        <v/>
      </c>
      <c r="F36" s="137" t="str">
        <f>IFERROR(IF(B36="","",IF(VLOOKUP(TEXT($B36,"dd/mm/aaaa")&amp;$C$10&amp;$I$10,tbLancamentos[],13,FALSE)="","",VLOOKUP(TEXT($B36,"dd/mm/aaaa")&amp;$C$10&amp;$I$10,tbLancamentos[],13,FALSE))),"")</f>
        <v/>
      </c>
      <c r="G36" s="137" t="str">
        <f>IFERROR(IF(B36="","",IF(VLOOKUP(TEXT($B36,"dd/mm/aaaa")&amp;$C$10&amp;$I$10,tbLancamentos[],14,FALSE)="","",VLOOKUP(TEXT($B36,"dd/mm/aaaa")&amp;$C$10&amp;$I$10,tbLancamentos[],14,FALSE))),"")</f>
        <v/>
      </c>
      <c r="H36" s="137" t="str">
        <f>IFERROR(IF(B36="","",IF(VLOOKUP(TEXT($B36,"dd/mm/aaaa")&amp;$C$10&amp;$I$10,tbLancamentos[],15,FALSE)="","",VLOOKUP(TEXT($B36,"dd/mm/aaaa")&amp;$C$10&amp;$I$10,tbLancamentos[],15,FALSE))),"")</f>
        <v/>
      </c>
      <c r="I36" s="137" t="str">
        <f>IFERROR(IF(B36="","",IF(VLOOKUP(TEXT($B36,"dd/mm/aaaa")&amp;$C$10&amp;$I$10,tbLancamentos[],16,FALSE)="","",VLOOKUP(TEXT($B36,"dd/mm/aaaa")&amp;$C$10&amp;$I$10,tbLancamentos[],16,FALSE))),"")</f>
        <v/>
      </c>
    </row>
    <row r="37" spans="2:9" ht="24.95" customHeight="1" x14ac:dyDescent="0.25">
      <c r="B37" s="136">
        <f t="shared" si="1"/>
        <v>44586</v>
      </c>
      <c r="C37" s="126" t="str">
        <f t="shared" si="0"/>
        <v>Terça-Feira</v>
      </c>
      <c r="D37" s="137" t="str">
        <f>IFERROR(IF(B37="","",IF(VLOOKUP(TEXT($B37,"dd/mm/aaaa")&amp;$C$10&amp;$I$10,tbLancamentos[],11,FALSE)="","",VLOOKUP(TEXT($B37,"dd/mm/aaaa")&amp;$C$10&amp;$I$10,tbLancamentos[],11,FALSE))),"")</f>
        <v/>
      </c>
      <c r="E37" s="137" t="str">
        <f>IFERROR(IF(C37="","",IF(VLOOKUP(TEXT($B37,"dd/mm/aaaa")&amp;$C$10&amp;$I$10,tbLancamentos[],12,FALSE)="","",VLOOKUP(TEXT($B37,"dd/mm/aaaa")&amp;$C$10&amp;$I$10,tbLancamentos[],12,FALSE))),"")</f>
        <v/>
      </c>
      <c r="F37" s="137" t="str">
        <f>IFERROR(IF(B37="","",IF(VLOOKUP(TEXT($B37,"dd/mm/aaaa")&amp;$C$10&amp;$I$10,tbLancamentos[],13,FALSE)="","",VLOOKUP(TEXT($B37,"dd/mm/aaaa")&amp;$C$10&amp;$I$10,tbLancamentos[],13,FALSE))),"")</f>
        <v/>
      </c>
      <c r="G37" s="137" t="str">
        <f>IFERROR(IF(B37="","",IF(VLOOKUP(TEXT($B37,"dd/mm/aaaa")&amp;$C$10&amp;$I$10,tbLancamentos[],14,FALSE)="","",VLOOKUP(TEXT($B37,"dd/mm/aaaa")&amp;$C$10&amp;$I$10,tbLancamentos[],14,FALSE))),"")</f>
        <v/>
      </c>
      <c r="H37" s="137" t="str">
        <f>IFERROR(IF(B37="","",IF(VLOOKUP(TEXT($B37,"dd/mm/aaaa")&amp;$C$10&amp;$I$10,tbLancamentos[],15,FALSE)="","",VLOOKUP(TEXT($B37,"dd/mm/aaaa")&amp;$C$10&amp;$I$10,tbLancamentos[],15,FALSE))),"")</f>
        <v/>
      </c>
      <c r="I37" s="137" t="str">
        <f>IFERROR(IF(B37="","",IF(VLOOKUP(TEXT($B37,"dd/mm/aaaa")&amp;$C$10&amp;$I$10,tbLancamentos[],16,FALSE)="","",VLOOKUP(TEXT($B37,"dd/mm/aaaa")&amp;$C$10&amp;$I$10,tbLancamentos[],16,FALSE))),"")</f>
        <v/>
      </c>
    </row>
    <row r="38" spans="2:9" ht="24.95" customHeight="1" x14ac:dyDescent="0.25">
      <c r="B38" s="136">
        <f t="shared" si="1"/>
        <v>44587</v>
      </c>
      <c r="C38" s="126" t="str">
        <f t="shared" si="0"/>
        <v>Quarta-Feira</v>
      </c>
      <c r="D38" s="137" t="str">
        <f>IFERROR(IF(B38="","",IF(VLOOKUP(TEXT($B38,"dd/mm/aaaa")&amp;$C$10&amp;$I$10,tbLancamentos[],11,FALSE)="","",VLOOKUP(TEXT($B38,"dd/mm/aaaa")&amp;$C$10&amp;$I$10,tbLancamentos[],11,FALSE))),"")</f>
        <v/>
      </c>
      <c r="E38" s="137" t="str">
        <f>IFERROR(IF(C38="","",IF(VLOOKUP(TEXT($B38,"dd/mm/aaaa")&amp;$C$10&amp;$I$10,tbLancamentos[],12,FALSE)="","",VLOOKUP(TEXT($B38,"dd/mm/aaaa")&amp;$C$10&amp;$I$10,tbLancamentos[],12,FALSE))),"")</f>
        <v/>
      </c>
      <c r="F38" s="137" t="str">
        <f>IFERROR(IF(B38="","",IF(VLOOKUP(TEXT($B38,"dd/mm/aaaa")&amp;$C$10&amp;$I$10,tbLancamentos[],13,FALSE)="","",VLOOKUP(TEXT($B38,"dd/mm/aaaa")&amp;$C$10&amp;$I$10,tbLancamentos[],13,FALSE))),"")</f>
        <v/>
      </c>
      <c r="G38" s="137" t="str">
        <f>IFERROR(IF(B38="","",IF(VLOOKUP(TEXT($B38,"dd/mm/aaaa")&amp;$C$10&amp;$I$10,tbLancamentos[],14,FALSE)="","",VLOOKUP(TEXT($B38,"dd/mm/aaaa")&amp;$C$10&amp;$I$10,tbLancamentos[],14,FALSE))),"")</f>
        <v/>
      </c>
      <c r="H38" s="137" t="str">
        <f>IFERROR(IF(B38="","",IF(VLOOKUP(TEXT($B38,"dd/mm/aaaa")&amp;$C$10&amp;$I$10,tbLancamentos[],15,FALSE)="","",VLOOKUP(TEXT($B38,"dd/mm/aaaa")&amp;$C$10&amp;$I$10,tbLancamentos[],15,FALSE))),"")</f>
        <v/>
      </c>
      <c r="I38" s="137" t="str">
        <f>IFERROR(IF(B38="","",IF(VLOOKUP(TEXT($B38,"dd/mm/aaaa")&amp;$C$10&amp;$I$10,tbLancamentos[],16,FALSE)="","",VLOOKUP(TEXT($B38,"dd/mm/aaaa")&amp;$C$10&amp;$I$10,tbLancamentos[],16,FALSE))),"")</f>
        <v/>
      </c>
    </row>
    <row r="39" spans="2:9" ht="24.95" customHeight="1" x14ac:dyDescent="0.25">
      <c r="B39" s="136">
        <f t="shared" si="1"/>
        <v>44588</v>
      </c>
      <c r="C39" s="126" t="str">
        <f t="shared" si="0"/>
        <v>Quinta-Feira</v>
      </c>
      <c r="D39" s="137" t="str">
        <f>IFERROR(IF(B39="","",IF(VLOOKUP(TEXT($B39,"dd/mm/aaaa")&amp;$C$10&amp;$I$10,tbLancamentos[],11,FALSE)="","",VLOOKUP(TEXT($B39,"dd/mm/aaaa")&amp;$C$10&amp;$I$10,tbLancamentos[],11,FALSE))),"")</f>
        <v/>
      </c>
      <c r="E39" s="137" t="str">
        <f>IFERROR(IF(C39="","",IF(VLOOKUP(TEXT($B39,"dd/mm/aaaa")&amp;$C$10&amp;$I$10,tbLancamentos[],12,FALSE)="","",VLOOKUP(TEXT($B39,"dd/mm/aaaa")&amp;$C$10&amp;$I$10,tbLancamentos[],12,FALSE))),"")</f>
        <v/>
      </c>
      <c r="F39" s="137" t="str">
        <f>IFERROR(IF(B39="","",IF(VLOOKUP(TEXT($B39,"dd/mm/aaaa")&amp;$C$10&amp;$I$10,tbLancamentos[],13,FALSE)="","",VLOOKUP(TEXT($B39,"dd/mm/aaaa")&amp;$C$10&amp;$I$10,tbLancamentos[],13,FALSE))),"")</f>
        <v/>
      </c>
      <c r="G39" s="137" t="str">
        <f>IFERROR(IF(B39="","",IF(VLOOKUP(TEXT($B39,"dd/mm/aaaa")&amp;$C$10&amp;$I$10,tbLancamentos[],14,FALSE)="","",VLOOKUP(TEXT($B39,"dd/mm/aaaa")&amp;$C$10&amp;$I$10,tbLancamentos[],14,FALSE))),"")</f>
        <v/>
      </c>
      <c r="H39" s="137" t="str">
        <f>IFERROR(IF(B39="","",IF(VLOOKUP(TEXT($B39,"dd/mm/aaaa")&amp;$C$10&amp;$I$10,tbLancamentos[],15,FALSE)="","",VLOOKUP(TEXT($B39,"dd/mm/aaaa")&amp;$C$10&amp;$I$10,tbLancamentos[],15,FALSE))),"")</f>
        <v/>
      </c>
      <c r="I39" s="137" t="str">
        <f>IFERROR(IF(B39="","",IF(VLOOKUP(TEXT($B39,"dd/mm/aaaa")&amp;$C$10&amp;$I$10,tbLancamentos[],16,FALSE)="","",VLOOKUP(TEXT($B39,"dd/mm/aaaa")&amp;$C$10&amp;$I$10,tbLancamentos[],16,FALSE))),"")</f>
        <v/>
      </c>
    </row>
    <row r="40" spans="2:9" ht="24.95" customHeight="1" x14ac:dyDescent="0.25">
      <c r="B40" s="136">
        <f t="shared" si="1"/>
        <v>44589</v>
      </c>
      <c r="C40" s="126" t="str">
        <f t="shared" si="0"/>
        <v>Sexta-Feira</v>
      </c>
      <c r="D40" s="137" t="str">
        <f>IFERROR(IF(B40="","",IF(VLOOKUP(TEXT($B40,"dd/mm/aaaa")&amp;$C$10&amp;$I$10,tbLancamentos[],11,FALSE)="","",VLOOKUP(TEXT($B40,"dd/mm/aaaa")&amp;$C$10&amp;$I$10,tbLancamentos[],11,FALSE))),"")</f>
        <v/>
      </c>
      <c r="E40" s="137" t="str">
        <f>IFERROR(IF(C40="","",IF(VLOOKUP(TEXT($B40,"dd/mm/aaaa")&amp;$C$10&amp;$I$10,tbLancamentos[],12,FALSE)="","",VLOOKUP(TEXT($B40,"dd/mm/aaaa")&amp;$C$10&amp;$I$10,tbLancamentos[],12,FALSE))),"")</f>
        <v/>
      </c>
      <c r="F40" s="137" t="str">
        <f>IFERROR(IF(B40="","",IF(VLOOKUP(TEXT($B40,"dd/mm/aaaa")&amp;$C$10&amp;$I$10,tbLancamentos[],13,FALSE)="","",VLOOKUP(TEXT($B40,"dd/mm/aaaa")&amp;$C$10&amp;$I$10,tbLancamentos[],13,FALSE))),"")</f>
        <v/>
      </c>
      <c r="G40" s="137" t="str">
        <f>IFERROR(IF(B40="","",IF(VLOOKUP(TEXT($B40,"dd/mm/aaaa")&amp;$C$10&amp;$I$10,tbLancamentos[],14,FALSE)="","",VLOOKUP(TEXT($B40,"dd/mm/aaaa")&amp;$C$10&amp;$I$10,tbLancamentos[],14,FALSE))),"")</f>
        <v/>
      </c>
      <c r="H40" s="137" t="str">
        <f>IFERROR(IF(B40="","",IF(VLOOKUP(TEXT($B40,"dd/mm/aaaa")&amp;$C$10&amp;$I$10,tbLancamentos[],15,FALSE)="","",VLOOKUP(TEXT($B40,"dd/mm/aaaa")&amp;$C$10&amp;$I$10,tbLancamentos[],15,FALSE))),"")</f>
        <v/>
      </c>
      <c r="I40" s="137" t="str">
        <f>IFERROR(IF(B40="","",IF(VLOOKUP(TEXT($B40,"dd/mm/aaaa")&amp;$C$10&amp;$I$10,tbLancamentos[],16,FALSE)="","",VLOOKUP(TEXT($B40,"dd/mm/aaaa")&amp;$C$10&amp;$I$10,tbLancamentos[],16,FALSE))),"")</f>
        <v/>
      </c>
    </row>
    <row r="41" spans="2:9" ht="24.95" customHeight="1" x14ac:dyDescent="0.25">
      <c r="B41" s="136">
        <f>IFERROR(IF($F$7&gt;B40,B40+1,""),"")</f>
        <v>44590</v>
      </c>
      <c r="C41" s="126" t="str">
        <f t="shared" si="0"/>
        <v>Sábado</v>
      </c>
      <c r="D41" s="137" t="str">
        <f>IFERROR(IF(B41="","",IF(VLOOKUP(TEXT($B41,"dd/mm/aaaa")&amp;$C$10&amp;$I$10,tbLancamentos[],11,FALSE)="","",VLOOKUP(TEXT($B41,"dd/mm/aaaa")&amp;$C$10&amp;$I$10,tbLancamentos[],11,FALSE))),"")</f>
        <v/>
      </c>
      <c r="E41" s="137" t="str">
        <f>IFERROR(IF(C41="","",IF(VLOOKUP(TEXT($B41,"dd/mm/aaaa")&amp;$C$10&amp;$I$10,tbLancamentos[],12,FALSE)="","",VLOOKUP(TEXT($B41,"dd/mm/aaaa")&amp;$C$10&amp;$I$10,tbLancamentos[],12,FALSE))),"")</f>
        <v/>
      </c>
      <c r="F41" s="137" t="str">
        <f>IFERROR(IF(B41="","",IF(VLOOKUP(TEXT($B41,"dd/mm/aaaa")&amp;$C$10&amp;$I$10,tbLancamentos[],13,FALSE)="","",VLOOKUP(TEXT($B41,"dd/mm/aaaa")&amp;$C$10&amp;$I$10,tbLancamentos[],13,FALSE))),"")</f>
        <v/>
      </c>
      <c r="G41" s="137" t="str">
        <f>IFERROR(IF(B41="","",IF(VLOOKUP(TEXT($B41,"dd/mm/aaaa")&amp;$C$10&amp;$I$10,tbLancamentos[],14,FALSE)="","",VLOOKUP(TEXT($B41,"dd/mm/aaaa")&amp;$C$10&amp;$I$10,tbLancamentos[],14,FALSE))),"")</f>
        <v/>
      </c>
      <c r="H41" s="137" t="str">
        <f>IFERROR(IF(B41="","",IF(VLOOKUP(TEXT($B41,"dd/mm/aaaa")&amp;$C$10&amp;$I$10,tbLancamentos[],15,FALSE)="","",VLOOKUP(TEXT($B41,"dd/mm/aaaa")&amp;$C$10&amp;$I$10,tbLancamentos[],15,FALSE))),"")</f>
        <v/>
      </c>
      <c r="I41" s="137" t="str">
        <f>IFERROR(IF(B41="","",IF(VLOOKUP(TEXT($B41,"dd/mm/aaaa")&amp;$C$10&amp;$I$10,tbLancamentos[],16,FALSE)="","",VLOOKUP(TEXT($B41,"dd/mm/aaaa")&amp;$C$10&amp;$I$10,tbLancamentos[],16,FALSE))),"")</f>
        <v/>
      </c>
    </row>
    <row r="42" spans="2:9" ht="24.95" customHeight="1" x14ac:dyDescent="0.25">
      <c r="B42" s="136">
        <f t="shared" ref="B42:B43" si="2">IFERROR(IF($F$7&gt;B41,B41+1,""),"")</f>
        <v>44591</v>
      </c>
      <c r="C42" s="126" t="str">
        <f t="shared" si="0"/>
        <v>Domingo</v>
      </c>
      <c r="D42" s="137" t="str">
        <f>IFERROR(IF(B42="","",IF(VLOOKUP(TEXT($B42,"dd/mm/aaaa")&amp;$C$10&amp;$I$10,tbLancamentos[],11,FALSE)="","",VLOOKUP(TEXT($B42,"dd/mm/aaaa")&amp;$C$10&amp;$I$10,tbLancamentos[],11,FALSE))),"")</f>
        <v/>
      </c>
      <c r="E42" s="137" t="str">
        <f>IFERROR(IF(C42="","",IF(VLOOKUP(TEXT($B42,"dd/mm/aaaa")&amp;$C$10&amp;$I$10,tbLancamentos[],12,FALSE)="","",VLOOKUP(TEXT($B42,"dd/mm/aaaa")&amp;$C$10&amp;$I$10,tbLancamentos[],12,FALSE))),"")</f>
        <v/>
      </c>
      <c r="F42" s="137" t="str">
        <f>IFERROR(IF(B42="","",IF(VLOOKUP(TEXT($B42,"dd/mm/aaaa")&amp;$C$10&amp;$I$10,tbLancamentos[],13,FALSE)="","",VLOOKUP(TEXT($B42,"dd/mm/aaaa")&amp;$C$10&amp;$I$10,tbLancamentos[],13,FALSE))),"")</f>
        <v/>
      </c>
      <c r="G42" s="137" t="str">
        <f>IFERROR(IF(B42="","",IF(VLOOKUP(TEXT($B42,"dd/mm/aaaa")&amp;$C$10&amp;$I$10,tbLancamentos[],14,FALSE)="","",VLOOKUP(TEXT($B42,"dd/mm/aaaa")&amp;$C$10&amp;$I$10,tbLancamentos[],14,FALSE))),"")</f>
        <v/>
      </c>
      <c r="H42" s="137" t="str">
        <f>IFERROR(IF(B42="","",IF(VLOOKUP(TEXT($B42,"dd/mm/aaaa")&amp;$C$10&amp;$I$10,tbLancamentos[],15,FALSE)="","",VLOOKUP(TEXT($B42,"dd/mm/aaaa")&amp;$C$10&amp;$I$10,tbLancamentos[],15,FALSE))),"")</f>
        <v/>
      </c>
      <c r="I42" s="137" t="str">
        <f>IFERROR(IF(B42="","",IF(VLOOKUP(TEXT($B42,"dd/mm/aaaa")&amp;$C$10&amp;$I$10,tbLancamentos[],16,FALSE)="","",VLOOKUP(TEXT($B42,"dd/mm/aaaa")&amp;$C$10&amp;$I$10,tbLancamentos[],16,FALSE))),"")</f>
        <v/>
      </c>
    </row>
    <row r="43" spans="2:9" ht="24.95" customHeight="1" x14ac:dyDescent="0.25">
      <c r="B43" s="136">
        <f t="shared" si="2"/>
        <v>44592</v>
      </c>
      <c r="C43" s="126" t="str">
        <f t="shared" si="0"/>
        <v>Segunda-Feira</v>
      </c>
      <c r="D43" s="137" t="str">
        <f>IFERROR(IF(B43="","",IF(VLOOKUP(TEXT($B43,"dd/mm/aaaa")&amp;$C$10&amp;$I$10,tbLancamentos[],11,FALSE)="","",VLOOKUP(TEXT($B43,"dd/mm/aaaa")&amp;$C$10&amp;$I$10,tbLancamentos[],11,FALSE))),"")</f>
        <v/>
      </c>
      <c r="E43" s="137" t="str">
        <f>IFERROR(IF(C43="","",IF(VLOOKUP(TEXT($B43,"dd/mm/aaaa")&amp;$C$10&amp;$I$10,tbLancamentos[],12,FALSE)="","",VLOOKUP(TEXT($B43,"dd/mm/aaaa")&amp;$C$10&amp;$I$10,tbLancamentos[],12,FALSE))),"")</f>
        <v/>
      </c>
      <c r="F43" s="137" t="str">
        <f>IFERROR(IF(B43="","",IF(VLOOKUP(TEXT($B43,"dd/mm/aaaa")&amp;$C$10&amp;$I$10,tbLancamentos[],13,FALSE)="","",VLOOKUP(TEXT($B43,"dd/mm/aaaa")&amp;$C$10&amp;$I$10,tbLancamentos[],13,FALSE))),"")</f>
        <v/>
      </c>
      <c r="G43" s="137" t="str">
        <f>IFERROR(IF(B43="","",IF(VLOOKUP(TEXT($B43,"dd/mm/aaaa")&amp;$C$10&amp;$I$10,tbLancamentos[],14,FALSE)="","",VLOOKUP(TEXT($B43,"dd/mm/aaaa")&amp;$C$10&amp;$I$10,tbLancamentos[],14,FALSE))),"")</f>
        <v/>
      </c>
      <c r="H43" s="137" t="str">
        <f>IFERROR(IF(B43="","",IF(VLOOKUP(TEXT($B43,"dd/mm/aaaa")&amp;$C$10&amp;$I$10,tbLancamentos[],15,FALSE)="","",VLOOKUP(TEXT($B43,"dd/mm/aaaa")&amp;$C$10&amp;$I$10,tbLancamentos[],15,FALSE))),"")</f>
        <v/>
      </c>
      <c r="I43" s="137" t="str">
        <f>IFERROR(IF(B43="","",IF(VLOOKUP(TEXT($B43,"dd/mm/aaaa")&amp;$C$10&amp;$I$10,tbLancamentos[],16,FALSE)="","",VLOOKUP(TEXT($B43,"dd/mm/aaaa")&amp;$C$10&amp;$I$10,tbLancamentos[],16,FALSE))),"")</f>
        <v/>
      </c>
    </row>
    <row r="44" spans="2:9" ht="30" customHeight="1" x14ac:dyDescent="0.25">
      <c r="B44" s="153" t="s">
        <v>102</v>
      </c>
      <c r="C44" s="154"/>
      <c r="D44" s="154"/>
      <c r="E44" s="154"/>
      <c r="F44" s="154"/>
      <c r="G44" s="154"/>
      <c r="H44" s="154"/>
      <c r="I44" s="155"/>
    </row>
  </sheetData>
  <sheetProtection password="9004" sheet="1" objects="1" scenarios="1"/>
  <mergeCells count="2">
    <mergeCell ref="C9:E9"/>
    <mergeCell ref="C10:E10"/>
  </mergeCells>
  <dataValidations count="1">
    <dataValidation type="list" allowBlank="1" showInputMessage="1" showErrorMessage="1" sqref="F6">
      <formula1>$AA$6:$AA$17</formula1>
    </dataValidation>
  </dataValidations>
  <printOptions horizontalCentered="1"/>
  <pageMargins left="0.70866141732283472" right="0.70866141732283472" top="1.1811023622047245" bottom="0.74803149606299213" header="0.31496062992125984" footer="0.31496062992125984"/>
  <pageSetup paperSize="9" scale="72" orientation="portrait" r:id="rId1"/>
  <headerFooter>
    <oddHeader>&amp;CFOLHA DE FREQUÊNCIA INDIVIDUAL</oddHeader>
    <oddFooter>&amp;LImpresso em &amp;D as &amp;T&amp;RPágina &amp;P de &amp;N páginas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18"/>
  <sheetViews>
    <sheetView showGridLines="0" zoomScaleNormal="100" zoomScaleSheetLayoutView="70" workbookViewId="0">
      <selection sqref="A1:XFD1048576"/>
    </sheetView>
  </sheetViews>
  <sheetFormatPr defaultRowHeight="15" x14ac:dyDescent="0.25"/>
  <cols>
    <col min="1" max="1" width="2.7109375" style="9" customWidth="1"/>
    <col min="2" max="2" width="20" style="9" customWidth="1"/>
    <col min="3" max="15" width="10.85546875" style="9" customWidth="1"/>
    <col min="16" max="16" width="3.28515625" style="9" customWidth="1"/>
    <col min="17" max="16384" width="9.140625" style="9"/>
  </cols>
  <sheetData>
    <row r="1" spans="2:15" s="5" customFormat="1" ht="30" customHeight="1" x14ac:dyDescent="0.25"/>
    <row r="2" spans="2:15" s="6" customFormat="1" ht="24.95" customHeight="1" x14ac:dyDescent="0.25"/>
    <row r="3" spans="2:15" s="7" customFormat="1" ht="20.100000000000001" customHeight="1" x14ac:dyDescent="0.25"/>
    <row r="4" spans="2:15" ht="21" x14ac:dyDescent="0.35">
      <c r="B4" s="52" t="s">
        <v>4</v>
      </c>
    </row>
    <row r="6" spans="2:15" ht="20.100000000000001" customHeight="1" x14ac:dyDescent="0.25">
      <c r="B6" s="156" t="s">
        <v>127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</row>
    <row r="7" spans="2:15" ht="20.100000000000001" customHeight="1" x14ac:dyDescent="0.25"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</row>
    <row r="8" spans="2:15" ht="20.100000000000001" customHeight="1" x14ac:dyDescent="0.25"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</row>
    <row r="9" spans="2:15" ht="20.100000000000001" customHeight="1" x14ac:dyDescent="0.25"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</row>
    <row r="10" spans="2:15" ht="20.100000000000001" customHeight="1" x14ac:dyDescent="0.25"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</row>
    <row r="11" spans="2:15" ht="20.100000000000001" customHeight="1" x14ac:dyDescent="0.25"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</row>
    <row r="12" spans="2:15" ht="20.100000000000001" customHeight="1" x14ac:dyDescent="0.25"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</row>
    <row r="13" spans="2:15" ht="20.100000000000001" customHeight="1" x14ac:dyDescent="0.25"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</row>
    <row r="14" spans="2:15" ht="30" customHeight="1" x14ac:dyDescent="0.3">
      <c r="B14" s="157" t="s">
        <v>106</v>
      </c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</row>
    <row r="15" spans="2:15" ht="30" customHeight="1" x14ac:dyDescent="0.3">
      <c r="B15" s="157" t="s">
        <v>107</v>
      </c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</row>
    <row r="16" spans="2:15" ht="30" customHeight="1" x14ac:dyDescent="0.3">
      <c r="B16" s="157" t="s">
        <v>111</v>
      </c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</row>
    <row r="17" spans="2:15" ht="30" customHeight="1" x14ac:dyDescent="0.3">
      <c r="B17" s="157" t="s">
        <v>112</v>
      </c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</row>
    <row r="18" spans="2:15" ht="30" customHeight="1" x14ac:dyDescent="0.3">
      <c r="B18" s="157" t="s">
        <v>113</v>
      </c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</row>
    <row r="19" spans="2:15" ht="30" customHeight="1" x14ac:dyDescent="0.3">
      <c r="B19" s="157" t="s">
        <v>114</v>
      </c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</row>
    <row r="21" spans="2:15" ht="30" customHeight="1" x14ac:dyDescent="0.25">
      <c r="O21" s="158" t="str">
        <f>"Ano da análise: "&amp;Res!$C$6</f>
        <v>Ano da análise: 2022</v>
      </c>
    </row>
    <row r="23" spans="2:15" ht="18.75" x14ac:dyDescent="0.3">
      <c r="B23" s="110" t="s">
        <v>106</v>
      </c>
    </row>
    <row r="24" spans="2:15" ht="20.100000000000001" customHeight="1" x14ac:dyDescent="0.25">
      <c r="B24" s="112" t="str">
        <f>Res!B10</f>
        <v>Tipo de ocorrência</v>
      </c>
      <c r="C24" s="53" t="str">
        <f>Res!C10</f>
        <v>Janeiro</v>
      </c>
      <c r="D24" s="53" t="str">
        <f>Res!D10</f>
        <v>Fevereiro</v>
      </c>
      <c r="E24" s="53" t="str">
        <f>Res!E10</f>
        <v>Março</v>
      </c>
      <c r="F24" s="53" t="str">
        <f>Res!F10</f>
        <v>Abril</v>
      </c>
      <c r="G24" s="53" t="str">
        <f>Res!G10</f>
        <v>Maio</v>
      </c>
      <c r="H24" s="53" t="str">
        <f>Res!H10</f>
        <v>Junho</v>
      </c>
      <c r="I24" s="53" t="str">
        <f>Res!I10</f>
        <v>Julho</v>
      </c>
      <c r="J24" s="53" t="str">
        <f>Res!J10</f>
        <v>Agosto</v>
      </c>
      <c r="K24" s="53" t="str">
        <f>Res!K10</f>
        <v>Setembro</v>
      </c>
      <c r="L24" s="53" t="str">
        <f>Res!L10</f>
        <v>Outubro</v>
      </c>
      <c r="M24" s="53" t="str">
        <f>Res!M10</f>
        <v>Novembro</v>
      </c>
      <c r="N24" s="53" t="str">
        <f>Res!N10</f>
        <v>Dezembro</v>
      </c>
      <c r="O24" s="53" t="str">
        <f>Res!O10</f>
        <v>Total</v>
      </c>
    </row>
    <row r="25" spans="2:15" ht="20.100000000000001" customHeight="1" x14ac:dyDescent="0.25">
      <c r="B25" s="57" t="str">
        <f>Res!B11</f>
        <v>Antecipação</v>
      </c>
      <c r="C25" s="113">
        <f ca="1">Res!C11</f>
        <v>2</v>
      </c>
      <c r="D25" s="113">
        <f ca="1">Res!D11</f>
        <v>0</v>
      </c>
      <c r="E25" s="113">
        <f ca="1">Res!E11</f>
        <v>0</v>
      </c>
      <c r="F25" s="113">
        <f ca="1">Res!F11</f>
        <v>0</v>
      </c>
      <c r="G25" s="113">
        <f ca="1">Res!G11</f>
        <v>0</v>
      </c>
      <c r="H25" s="113">
        <f ca="1">Res!H11</f>
        <v>0</v>
      </c>
      <c r="I25" s="113">
        <f ca="1">Res!I11</f>
        <v>0</v>
      </c>
      <c r="J25" s="113">
        <f ca="1">Res!J11</f>
        <v>0</v>
      </c>
      <c r="K25" s="113">
        <f ca="1">Res!K11</f>
        <v>0</v>
      </c>
      <c r="L25" s="113">
        <f ca="1">Res!L11</f>
        <v>0</v>
      </c>
      <c r="M25" s="113">
        <f ca="1">Res!M11</f>
        <v>0</v>
      </c>
      <c r="N25" s="113">
        <f ca="1">Res!N11</f>
        <v>0</v>
      </c>
      <c r="O25" s="114">
        <f ca="1">Res!O11</f>
        <v>2</v>
      </c>
    </row>
    <row r="26" spans="2:15" ht="20.100000000000001" customHeight="1" x14ac:dyDescent="0.25">
      <c r="B26" s="57" t="str">
        <f>Res!B12</f>
        <v>Atraso</v>
      </c>
      <c r="C26" s="113">
        <f ca="1">Res!C12</f>
        <v>0</v>
      </c>
      <c r="D26" s="113">
        <f ca="1">Res!D12</f>
        <v>0</v>
      </c>
      <c r="E26" s="113">
        <f ca="1">Res!E12</f>
        <v>0</v>
      </c>
      <c r="F26" s="113">
        <f ca="1">Res!F12</f>
        <v>0</v>
      </c>
      <c r="G26" s="113">
        <f ca="1">Res!G12</f>
        <v>0</v>
      </c>
      <c r="H26" s="113">
        <f ca="1">Res!H12</f>
        <v>0</v>
      </c>
      <c r="I26" s="113">
        <f ca="1">Res!I12</f>
        <v>0</v>
      </c>
      <c r="J26" s="113">
        <f ca="1">Res!J12</f>
        <v>0</v>
      </c>
      <c r="K26" s="113">
        <f ca="1">Res!K12</f>
        <v>0</v>
      </c>
      <c r="L26" s="113">
        <f ca="1">Res!L12</f>
        <v>0</v>
      </c>
      <c r="M26" s="113">
        <f ca="1">Res!M12</f>
        <v>0</v>
      </c>
      <c r="N26" s="113">
        <f ca="1">Res!N12</f>
        <v>0</v>
      </c>
      <c r="O26" s="114">
        <f ca="1">Res!O12</f>
        <v>0</v>
      </c>
    </row>
    <row r="27" spans="2:15" ht="20.100000000000001" customHeight="1" x14ac:dyDescent="0.25">
      <c r="B27" s="57" t="str">
        <f>Res!B13</f>
        <v>Atraso + Antecipação</v>
      </c>
      <c r="C27" s="113">
        <f ca="1">Res!C13</f>
        <v>1</v>
      </c>
      <c r="D27" s="113">
        <f ca="1">Res!D13</f>
        <v>0</v>
      </c>
      <c r="E27" s="113">
        <f ca="1">Res!E13</f>
        <v>0</v>
      </c>
      <c r="F27" s="113">
        <f ca="1">Res!F13</f>
        <v>0</v>
      </c>
      <c r="G27" s="113">
        <f ca="1">Res!G13</f>
        <v>0</v>
      </c>
      <c r="H27" s="113">
        <f ca="1">Res!H13</f>
        <v>0</v>
      </c>
      <c r="I27" s="113">
        <f ca="1">Res!I13</f>
        <v>0</v>
      </c>
      <c r="J27" s="113">
        <f ca="1">Res!J13</f>
        <v>0</v>
      </c>
      <c r="K27" s="113">
        <f ca="1">Res!K13</f>
        <v>0</v>
      </c>
      <c r="L27" s="113">
        <f ca="1">Res!L13</f>
        <v>0</v>
      </c>
      <c r="M27" s="113">
        <f ca="1">Res!M13</f>
        <v>0</v>
      </c>
      <c r="N27" s="113">
        <f ca="1">Res!N13</f>
        <v>0</v>
      </c>
      <c r="O27" s="114">
        <f ca="1">Res!O13</f>
        <v>1</v>
      </c>
    </row>
    <row r="28" spans="2:15" ht="20.100000000000001" customHeight="1" x14ac:dyDescent="0.25">
      <c r="B28" s="57" t="str">
        <f>Res!B14</f>
        <v>Falta</v>
      </c>
      <c r="C28" s="113">
        <f ca="1">Res!C14</f>
        <v>0</v>
      </c>
      <c r="D28" s="113">
        <f ca="1">Res!D14</f>
        <v>0</v>
      </c>
      <c r="E28" s="113">
        <f ca="1">Res!E14</f>
        <v>0</v>
      </c>
      <c r="F28" s="113">
        <f ca="1">Res!F14</f>
        <v>0</v>
      </c>
      <c r="G28" s="113">
        <f ca="1">Res!G14</f>
        <v>0</v>
      </c>
      <c r="H28" s="113">
        <f ca="1">Res!H14</f>
        <v>0</v>
      </c>
      <c r="I28" s="113">
        <f ca="1">Res!I14</f>
        <v>0</v>
      </c>
      <c r="J28" s="113">
        <f ca="1">Res!J14</f>
        <v>0</v>
      </c>
      <c r="K28" s="113">
        <f ca="1">Res!K14</f>
        <v>0</v>
      </c>
      <c r="L28" s="113">
        <f ca="1">Res!L14</f>
        <v>0</v>
      </c>
      <c r="M28" s="113">
        <f ca="1">Res!M14</f>
        <v>0</v>
      </c>
      <c r="N28" s="113">
        <f ca="1">Res!N14</f>
        <v>0</v>
      </c>
      <c r="O28" s="114">
        <f ca="1">Res!O14</f>
        <v>0</v>
      </c>
    </row>
    <row r="29" spans="2:15" ht="20.100000000000001" customHeight="1" x14ac:dyDescent="0.25">
      <c r="B29" s="115" t="str">
        <f>Res!B15</f>
        <v>Total</v>
      </c>
      <c r="C29" s="114">
        <f ca="1">Res!C15</f>
        <v>3</v>
      </c>
      <c r="D29" s="114">
        <f ca="1">Res!D15</f>
        <v>0</v>
      </c>
      <c r="E29" s="114">
        <f ca="1">Res!E15</f>
        <v>0</v>
      </c>
      <c r="F29" s="114">
        <f ca="1">Res!F15</f>
        <v>0</v>
      </c>
      <c r="G29" s="114">
        <f ca="1">Res!G15</f>
        <v>0</v>
      </c>
      <c r="H29" s="114">
        <f ca="1">Res!H15</f>
        <v>0</v>
      </c>
      <c r="I29" s="114">
        <f ca="1">Res!I15</f>
        <v>0</v>
      </c>
      <c r="J29" s="114">
        <f ca="1">Res!J15</f>
        <v>0</v>
      </c>
      <c r="K29" s="114">
        <f ca="1">Res!K15</f>
        <v>0</v>
      </c>
      <c r="L29" s="114">
        <f ca="1">Res!L15</f>
        <v>0</v>
      </c>
      <c r="M29" s="114">
        <f ca="1">Res!M15</f>
        <v>0</v>
      </c>
      <c r="N29" s="114">
        <f ca="1">Res!N15</f>
        <v>0</v>
      </c>
      <c r="O29" s="95"/>
    </row>
    <row r="60" spans="2:15" ht="18.75" x14ac:dyDescent="0.3">
      <c r="B60" s="110" t="s">
        <v>107</v>
      </c>
    </row>
    <row r="61" spans="2:15" ht="20.100000000000001" customHeight="1" x14ac:dyDescent="0.25">
      <c r="B61" s="112" t="str">
        <f>Res!B18</f>
        <v>Tipo de ocorrência</v>
      </c>
      <c r="C61" s="53" t="str">
        <f>Res!C18</f>
        <v>Janeiro</v>
      </c>
      <c r="D61" s="53" t="str">
        <f>Res!D18</f>
        <v>Fevereiro</v>
      </c>
      <c r="E61" s="53" t="str">
        <f>Res!E18</f>
        <v>Março</v>
      </c>
      <c r="F61" s="53" t="str">
        <f>Res!F18</f>
        <v>Abril</v>
      </c>
      <c r="G61" s="53" t="str">
        <f>Res!G18</f>
        <v>Maio</v>
      </c>
      <c r="H61" s="53" t="str">
        <f>Res!H18</f>
        <v>Junho</v>
      </c>
      <c r="I61" s="53" t="str">
        <f>Res!I18</f>
        <v>Julho</v>
      </c>
      <c r="J61" s="53" t="str">
        <f>Res!J18</f>
        <v>Agosto</v>
      </c>
      <c r="K61" s="53" t="str">
        <f>Res!K18</f>
        <v>Setembro</v>
      </c>
      <c r="L61" s="53" t="str">
        <f>Res!L18</f>
        <v>Outubro</v>
      </c>
      <c r="M61" s="53" t="str">
        <f>Res!M18</f>
        <v>Novembro</v>
      </c>
      <c r="N61" s="53" t="str">
        <f>Res!N18</f>
        <v>Dezembro</v>
      </c>
      <c r="O61" s="53" t="str">
        <f>Res!O18</f>
        <v>Total</v>
      </c>
    </row>
    <row r="62" spans="2:15" ht="20.100000000000001" customHeight="1" x14ac:dyDescent="0.25">
      <c r="B62" s="57" t="str">
        <f>Res!B19</f>
        <v>Antecipação</v>
      </c>
      <c r="C62" s="116">
        <f ca="1">Res!C19</f>
        <v>0.12309361291985299</v>
      </c>
      <c r="D62" s="116">
        <f ca="1">Res!D19</f>
        <v>0</v>
      </c>
      <c r="E62" s="116">
        <f ca="1">Res!E19</f>
        <v>0</v>
      </c>
      <c r="F62" s="116">
        <f ca="1">Res!F19</f>
        <v>0</v>
      </c>
      <c r="G62" s="116">
        <f ca="1">Res!G19</f>
        <v>0</v>
      </c>
      <c r="H62" s="116">
        <f ca="1">Res!H19</f>
        <v>0</v>
      </c>
      <c r="I62" s="116">
        <f ca="1">Res!I19</f>
        <v>0</v>
      </c>
      <c r="J62" s="116">
        <f ca="1">Res!J19</f>
        <v>0</v>
      </c>
      <c r="K62" s="116">
        <f ca="1">Res!K19</f>
        <v>0</v>
      </c>
      <c r="L62" s="116">
        <f ca="1">Res!L19</f>
        <v>0</v>
      </c>
      <c r="M62" s="116">
        <f ca="1">Res!M19</f>
        <v>0</v>
      </c>
      <c r="N62" s="116">
        <f ca="1">Res!N19</f>
        <v>0</v>
      </c>
      <c r="O62" s="117">
        <f ca="1">Res!O19</f>
        <v>0.12309361291985299</v>
      </c>
    </row>
    <row r="63" spans="2:15" ht="20.100000000000001" customHeight="1" x14ac:dyDescent="0.25">
      <c r="B63" s="57" t="str">
        <f>Res!B20</f>
        <v>Atraso</v>
      </c>
      <c r="C63" s="116">
        <f ca="1">Res!C20</f>
        <v>0</v>
      </c>
      <c r="D63" s="116">
        <f ca="1">Res!D20</f>
        <v>0</v>
      </c>
      <c r="E63" s="116">
        <f ca="1">Res!E20</f>
        <v>0</v>
      </c>
      <c r="F63" s="116">
        <f ca="1">Res!F20</f>
        <v>0</v>
      </c>
      <c r="G63" s="116">
        <f ca="1">Res!G20</f>
        <v>0</v>
      </c>
      <c r="H63" s="116">
        <f ca="1">Res!H20</f>
        <v>0</v>
      </c>
      <c r="I63" s="116">
        <f ca="1">Res!I20</f>
        <v>0</v>
      </c>
      <c r="J63" s="116">
        <f ca="1">Res!J20</f>
        <v>0</v>
      </c>
      <c r="K63" s="116">
        <f ca="1">Res!K20</f>
        <v>0</v>
      </c>
      <c r="L63" s="116">
        <f ca="1">Res!L20</f>
        <v>0</v>
      </c>
      <c r="M63" s="116">
        <f ca="1">Res!M20</f>
        <v>0</v>
      </c>
      <c r="N63" s="116">
        <f ca="1">Res!N20</f>
        <v>0</v>
      </c>
      <c r="O63" s="117">
        <f ca="1">Res!O20</f>
        <v>0</v>
      </c>
    </row>
    <row r="64" spans="2:15" ht="20.100000000000001" customHeight="1" x14ac:dyDescent="0.25">
      <c r="B64" s="57" t="str">
        <f>Res!B21</f>
        <v>Atraso + Antecipação</v>
      </c>
      <c r="C64" s="116">
        <f ca="1">Res!C21</f>
        <v>0.11111701368045035</v>
      </c>
      <c r="D64" s="116">
        <f ca="1">Res!D21</f>
        <v>0</v>
      </c>
      <c r="E64" s="116">
        <f ca="1">Res!E21</f>
        <v>0</v>
      </c>
      <c r="F64" s="116">
        <f ca="1">Res!F21</f>
        <v>0</v>
      </c>
      <c r="G64" s="116">
        <f ca="1">Res!G21</f>
        <v>0</v>
      </c>
      <c r="H64" s="116">
        <f ca="1">Res!H21</f>
        <v>0</v>
      </c>
      <c r="I64" s="116">
        <f ca="1">Res!I21</f>
        <v>0</v>
      </c>
      <c r="J64" s="116">
        <f ca="1">Res!J21</f>
        <v>0</v>
      </c>
      <c r="K64" s="116">
        <f ca="1">Res!K21</f>
        <v>0</v>
      </c>
      <c r="L64" s="116">
        <f ca="1">Res!L21</f>
        <v>0</v>
      </c>
      <c r="M64" s="116">
        <f ca="1">Res!M21</f>
        <v>0</v>
      </c>
      <c r="N64" s="116">
        <f ca="1">Res!N21</f>
        <v>0</v>
      </c>
      <c r="O64" s="117">
        <f ca="1">Res!O21</f>
        <v>0.11111701368045035</v>
      </c>
    </row>
    <row r="65" spans="2:15" ht="20.100000000000001" customHeight="1" x14ac:dyDescent="0.25">
      <c r="B65" s="57" t="str">
        <f>Res!B22</f>
        <v>Falta</v>
      </c>
      <c r="C65" s="116">
        <f ca="1">Res!C22</f>
        <v>0</v>
      </c>
      <c r="D65" s="116">
        <f ca="1">Res!D22</f>
        <v>0</v>
      </c>
      <c r="E65" s="116">
        <f ca="1">Res!E22</f>
        <v>0</v>
      </c>
      <c r="F65" s="116">
        <f ca="1">Res!F22</f>
        <v>0</v>
      </c>
      <c r="G65" s="116">
        <f ca="1">Res!G22</f>
        <v>0</v>
      </c>
      <c r="H65" s="116">
        <f ca="1">Res!H22</f>
        <v>0</v>
      </c>
      <c r="I65" s="116">
        <f ca="1">Res!I22</f>
        <v>0</v>
      </c>
      <c r="J65" s="116">
        <f ca="1">Res!J22</f>
        <v>0</v>
      </c>
      <c r="K65" s="116">
        <f ca="1">Res!K22</f>
        <v>0</v>
      </c>
      <c r="L65" s="116">
        <f ca="1">Res!L22</f>
        <v>0</v>
      </c>
      <c r="M65" s="116">
        <f ca="1">Res!M22</f>
        <v>0</v>
      </c>
      <c r="N65" s="116">
        <f ca="1">Res!N22</f>
        <v>0</v>
      </c>
      <c r="O65" s="117">
        <f ca="1">Res!O22</f>
        <v>0</v>
      </c>
    </row>
    <row r="66" spans="2:15" ht="20.100000000000001" customHeight="1" x14ac:dyDescent="0.25">
      <c r="B66" s="115" t="str">
        <f>Res!B23</f>
        <v>Total</v>
      </c>
      <c r="C66" s="117">
        <f ca="1">Res!C23</f>
        <v>0.23421062660030334</v>
      </c>
      <c r="D66" s="117">
        <f ca="1">Res!D23</f>
        <v>0</v>
      </c>
      <c r="E66" s="117">
        <f ca="1">Res!E23</f>
        <v>0</v>
      </c>
      <c r="F66" s="117">
        <f ca="1">Res!F23</f>
        <v>0</v>
      </c>
      <c r="G66" s="117">
        <f ca="1">Res!G23</f>
        <v>0</v>
      </c>
      <c r="H66" s="117">
        <f ca="1">Res!H23</f>
        <v>0</v>
      </c>
      <c r="I66" s="117">
        <f ca="1">Res!I23</f>
        <v>0</v>
      </c>
      <c r="J66" s="117">
        <f ca="1">Res!J23</f>
        <v>0</v>
      </c>
      <c r="K66" s="117">
        <f ca="1">Res!K23</f>
        <v>0</v>
      </c>
      <c r="L66" s="117">
        <f ca="1">Res!L23</f>
        <v>0</v>
      </c>
      <c r="M66" s="117">
        <f ca="1">Res!M23</f>
        <v>0</v>
      </c>
      <c r="N66" s="117">
        <f ca="1">Res!N23</f>
        <v>0</v>
      </c>
      <c r="O66" s="95"/>
    </row>
    <row r="97" spans="2:15" ht="18.75" x14ac:dyDescent="0.3">
      <c r="B97" s="110" t="s">
        <v>111</v>
      </c>
    </row>
    <row r="98" spans="2:15" ht="20.100000000000001" customHeight="1" x14ac:dyDescent="0.25">
      <c r="B98" s="112" t="str">
        <f>Res!B26</f>
        <v>Empresa</v>
      </c>
      <c r="C98" s="53" t="str">
        <f>Res!C26</f>
        <v>Janeiro</v>
      </c>
      <c r="D98" s="53" t="str">
        <f>Res!D26</f>
        <v>Fevereiro</v>
      </c>
      <c r="E98" s="53" t="str">
        <f>Res!E26</f>
        <v>Março</v>
      </c>
      <c r="F98" s="53" t="str">
        <f>Res!F26</f>
        <v>Abril</v>
      </c>
      <c r="G98" s="53" t="str">
        <f>Res!G26</f>
        <v>Maio</v>
      </c>
      <c r="H98" s="53" t="str">
        <f>Res!H26</f>
        <v>Junho</v>
      </c>
      <c r="I98" s="53" t="str">
        <f>Res!I26</f>
        <v>Julho</v>
      </c>
      <c r="J98" s="53" t="str">
        <f>Res!J26</f>
        <v>Agosto</v>
      </c>
      <c r="K98" s="53" t="str">
        <f>Res!K26</f>
        <v>Setembro</v>
      </c>
      <c r="L98" s="53" t="str">
        <f>Res!L26</f>
        <v>Outubro</v>
      </c>
      <c r="M98" s="53" t="str">
        <f>Res!M26</f>
        <v>Novembro</v>
      </c>
      <c r="N98" s="53" t="str">
        <f>Res!N26</f>
        <v>Dezembro</v>
      </c>
      <c r="O98" s="53" t="str">
        <f>Res!O26</f>
        <v>Total</v>
      </c>
    </row>
    <row r="99" spans="2:15" ht="20.100000000000001" customHeight="1" x14ac:dyDescent="0.25">
      <c r="B99" s="57" t="str">
        <f ca="1">Res!B27</f>
        <v>ARTEBRILHO</v>
      </c>
      <c r="C99" s="113">
        <f ca="1">Res!C27</f>
        <v>2</v>
      </c>
      <c r="D99" s="113">
        <f ca="1">Res!D27</f>
        <v>0</v>
      </c>
      <c r="E99" s="113">
        <f ca="1">Res!E27</f>
        <v>0</v>
      </c>
      <c r="F99" s="113">
        <f ca="1">Res!F27</f>
        <v>0</v>
      </c>
      <c r="G99" s="113">
        <f ca="1">Res!G27</f>
        <v>0</v>
      </c>
      <c r="H99" s="113">
        <f ca="1">Res!H27</f>
        <v>0</v>
      </c>
      <c r="I99" s="113">
        <f ca="1">Res!I27</f>
        <v>0</v>
      </c>
      <c r="J99" s="113">
        <f ca="1">Res!J27</f>
        <v>0</v>
      </c>
      <c r="K99" s="113">
        <f ca="1">Res!K27</f>
        <v>0</v>
      </c>
      <c r="L99" s="113">
        <f ca="1">Res!L27</f>
        <v>0</v>
      </c>
      <c r="M99" s="113">
        <f ca="1">Res!M27</f>
        <v>0</v>
      </c>
      <c r="N99" s="113">
        <f ca="1">Res!N27</f>
        <v>0</v>
      </c>
      <c r="O99" s="114">
        <f ca="1">Res!O27</f>
        <v>2</v>
      </c>
    </row>
    <row r="100" spans="2:15" ht="20.100000000000001" customHeight="1" x14ac:dyDescent="0.25">
      <c r="B100" s="57" t="str">
        <f ca="1">Res!B28</f>
        <v>GARCIA</v>
      </c>
      <c r="C100" s="113">
        <f ca="1">Res!C28</f>
        <v>1</v>
      </c>
      <c r="D100" s="113">
        <f ca="1">Res!D28</f>
        <v>0</v>
      </c>
      <c r="E100" s="113">
        <f ca="1">Res!E28</f>
        <v>0</v>
      </c>
      <c r="F100" s="113">
        <f ca="1">Res!F28</f>
        <v>0</v>
      </c>
      <c r="G100" s="113">
        <f ca="1">Res!G28</f>
        <v>0</v>
      </c>
      <c r="H100" s="113">
        <f ca="1">Res!H28</f>
        <v>0</v>
      </c>
      <c r="I100" s="113">
        <f ca="1">Res!I28</f>
        <v>0</v>
      </c>
      <c r="J100" s="113">
        <f ca="1">Res!J28</f>
        <v>0</v>
      </c>
      <c r="K100" s="113">
        <f ca="1">Res!K28</f>
        <v>0</v>
      </c>
      <c r="L100" s="113">
        <f ca="1">Res!L28</f>
        <v>0</v>
      </c>
      <c r="M100" s="113">
        <f ca="1">Res!M28</f>
        <v>0</v>
      </c>
      <c r="N100" s="113">
        <f ca="1">Res!N28</f>
        <v>0</v>
      </c>
      <c r="O100" s="114">
        <f ca="1">Res!O28</f>
        <v>1</v>
      </c>
    </row>
    <row r="101" spans="2:15" ht="20.100000000000001" customHeight="1" x14ac:dyDescent="0.25">
      <c r="B101" s="57" t="str">
        <f ca="1">Res!B29</f>
        <v/>
      </c>
      <c r="C101" s="113" t="str">
        <f ca="1">Res!C29</f>
        <v/>
      </c>
      <c r="D101" s="113" t="str">
        <f ca="1">Res!D29</f>
        <v/>
      </c>
      <c r="E101" s="113" t="str">
        <f ca="1">Res!E29</f>
        <v/>
      </c>
      <c r="F101" s="113" t="str">
        <f ca="1">Res!F29</f>
        <v/>
      </c>
      <c r="G101" s="113" t="str">
        <f ca="1">Res!G29</f>
        <v/>
      </c>
      <c r="H101" s="113" t="str">
        <f ca="1">Res!H29</f>
        <v/>
      </c>
      <c r="I101" s="113" t="str">
        <f ca="1">Res!I29</f>
        <v/>
      </c>
      <c r="J101" s="113" t="str">
        <f ca="1">Res!J29</f>
        <v/>
      </c>
      <c r="K101" s="113" t="str">
        <f ca="1">Res!K29</f>
        <v/>
      </c>
      <c r="L101" s="113" t="str">
        <f ca="1">Res!L29</f>
        <v/>
      </c>
      <c r="M101" s="113" t="str">
        <f ca="1">Res!M29</f>
        <v/>
      </c>
      <c r="N101" s="113" t="str">
        <f ca="1">Res!N29</f>
        <v/>
      </c>
      <c r="O101" s="114" t="str">
        <f ca="1">Res!O29</f>
        <v/>
      </c>
    </row>
    <row r="102" spans="2:15" ht="20.100000000000001" customHeight="1" x14ac:dyDescent="0.25">
      <c r="B102" s="57" t="str">
        <f ca="1">Res!B30</f>
        <v/>
      </c>
      <c r="C102" s="113" t="str">
        <f ca="1">Res!C30</f>
        <v/>
      </c>
      <c r="D102" s="113" t="str">
        <f ca="1">Res!D30</f>
        <v/>
      </c>
      <c r="E102" s="113" t="str">
        <f ca="1">Res!E30</f>
        <v/>
      </c>
      <c r="F102" s="113" t="str">
        <f ca="1">Res!F30</f>
        <v/>
      </c>
      <c r="G102" s="113" t="str">
        <f ca="1">Res!G30</f>
        <v/>
      </c>
      <c r="H102" s="113" t="str">
        <f ca="1">Res!H30</f>
        <v/>
      </c>
      <c r="I102" s="113" t="str">
        <f ca="1">Res!I30</f>
        <v/>
      </c>
      <c r="J102" s="113" t="str">
        <f ca="1">Res!J30</f>
        <v/>
      </c>
      <c r="K102" s="113" t="str">
        <f ca="1">Res!K30</f>
        <v/>
      </c>
      <c r="L102" s="113" t="str">
        <f ca="1">Res!L30</f>
        <v/>
      </c>
      <c r="M102" s="113" t="str">
        <f ca="1">Res!M30</f>
        <v/>
      </c>
      <c r="N102" s="113" t="str">
        <f ca="1">Res!N30</f>
        <v/>
      </c>
      <c r="O102" s="114" t="str">
        <f ca="1">Res!O30</f>
        <v/>
      </c>
    </row>
    <row r="103" spans="2:15" ht="20.100000000000001" customHeight="1" x14ac:dyDescent="0.25">
      <c r="B103" s="57" t="str">
        <f ca="1">Res!B31</f>
        <v/>
      </c>
      <c r="C103" s="113" t="str">
        <f ca="1">Res!C31</f>
        <v/>
      </c>
      <c r="D103" s="113" t="str">
        <f ca="1">Res!D31</f>
        <v/>
      </c>
      <c r="E103" s="113" t="str">
        <f ca="1">Res!E31</f>
        <v/>
      </c>
      <c r="F103" s="113" t="str">
        <f ca="1">Res!F31</f>
        <v/>
      </c>
      <c r="G103" s="113" t="str">
        <f ca="1">Res!G31</f>
        <v/>
      </c>
      <c r="H103" s="113" t="str">
        <f ca="1">Res!H31</f>
        <v/>
      </c>
      <c r="I103" s="113" t="str">
        <f ca="1">Res!I31</f>
        <v/>
      </c>
      <c r="J103" s="113" t="str">
        <f ca="1">Res!J31</f>
        <v/>
      </c>
      <c r="K103" s="113" t="str">
        <f ca="1">Res!K31</f>
        <v/>
      </c>
      <c r="L103" s="113" t="str">
        <f ca="1">Res!L31</f>
        <v/>
      </c>
      <c r="M103" s="113" t="str">
        <f ca="1">Res!M31</f>
        <v/>
      </c>
      <c r="N103" s="113" t="str">
        <f ca="1">Res!N31</f>
        <v/>
      </c>
      <c r="O103" s="114" t="str">
        <f ca="1">Res!O31</f>
        <v/>
      </c>
    </row>
    <row r="104" spans="2:15" ht="20.100000000000001" customHeight="1" x14ac:dyDescent="0.25">
      <c r="B104" s="115" t="str">
        <f>Res!B32</f>
        <v>Total</v>
      </c>
      <c r="C104" s="114">
        <f ca="1">Res!C32</f>
        <v>3</v>
      </c>
      <c r="D104" s="114">
        <f ca="1">Res!D32</f>
        <v>0</v>
      </c>
      <c r="E104" s="114">
        <f ca="1">Res!E32</f>
        <v>0</v>
      </c>
      <c r="F104" s="114">
        <f ca="1">Res!F32</f>
        <v>0</v>
      </c>
      <c r="G104" s="114">
        <f ca="1">Res!G32</f>
        <v>0</v>
      </c>
      <c r="H104" s="114">
        <f ca="1">Res!H32</f>
        <v>0</v>
      </c>
      <c r="I104" s="114">
        <f ca="1">Res!I32</f>
        <v>0</v>
      </c>
      <c r="J104" s="114">
        <f ca="1">Res!J32</f>
        <v>0</v>
      </c>
      <c r="K104" s="114">
        <f ca="1">Res!K32</f>
        <v>0</v>
      </c>
      <c r="L104" s="114">
        <f ca="1">Res!L32</f>
        <v>0</v>
      </c>
      <c r="M104" s="114">
        <f ca="1">Res!M32</f>
        <v>0</v>
      </c>
      <c r="N104" s="114">
        <f ca="1">Res!N32</f>
        <v>0</v>
      </c>
      <c r="O104" s="95"/>
    </row>
    <row r="135" spans="2:15" ht="18.75" x14ac:dyDescent="0.3">
      <c r="B135" s="110" t="s">
        <v>112</v>
      </c>
    </row>
    <row r="136" spans="2:15" ht="20.100000000000001" customHeight="1" x14ac:dyDescent="0.25">
      <c r="B136" s="112" t="str">
        <f>Res!B35</f>
        <v>Empresa</v>
      </c>
      <c r="C136" s="53" t="str">
        <f>Res!C35</f>
        <v>Janeiro</v>
      </c>
      <c r="D136" s="53" t="str">
        <f>Res!D35</f>
        <v>Fevereiro</v>
      </c>
      <c r="E136" s="53" t="str">
        <f>Res!E35</f>
        <v>Março</v>
      </c>
      <c r="F136" s="53" t="str">
        <f>Res!F35</f>
        <v>Abril</v>
      </c>
      <c r="G136" s="53" t="str">
        <f>Res!G35</f>
        <v>Maio</v>
      </c>
      <c r="H136" s="53" t="str">
        <f>Res!H35</f>
        <v>Junho</v>
      </c>
      <c r="I136" s="53" t="str">
        <f>Res!I35</f>
        <v>Julho</v>
      </c>
      <c r="J136" s="53" t="str">
        <f>Res!J35</f>
        <v>Agosto</v>
      </c>
      <c r="K136" s="53" t="str">
        <f>Res!K35</f>
        <v>Setembro</v>
      </c>
      <c r="L136" s="53" t="str">
        <f>Res!L35</f>
        <v>Outubro</v>
      </c>
      <c r="M136" s="53" t="str">
        <f>Res!M35</f>
        <v>Novembro</v>
      </c>
      <c r="N136" s="53" t="str">
        <f>Res!N35</f>
        <v>Dezembro</v>
      </c>
      <c r="O136" s="53" t="str">
        <f>Res!O35</f>
        <v>Total</v>
      </c>
    </row>
    <row r="137" spans="2:15" ht="20.100000000000001" customHeight="1" x14ac:dyDescent="0.25">
      <c r="B137" s="57" t="str">
        <f ca="1">Res!B36</f>
        <v>ARTEBRILHO</v>
      </c>
      <c r="C137" s="116">
        <f ca="1">Res!C36</f>
        <v>0.18086572026773728</v>
      </c>
      <c r="D137" s="116">
        <f ca="1">Res!D36</f>
        <v>0</v>
      </c>
      <c r="E137" s="116">
        <f ca="1">Res!E36</f>
        <v>0</v>
      </c>
      <c r="F137" s="116">
        <f ca="1">Res!F36</f>
        <v>0</v>
      </c>
      <c r="G137" s="116">
        <f ca="1">Res!G36</f>
        <v>0</v>
      </c>
      <c r="H137" s="116">
        <f ca="1">Res!H36</f>
        <v>0</v>
      </c>
      <c r="I137" s="116">
        <f ca="1">Res!I36</f>
        <v>0</v>
      </c>
      <c r="J137" s="116">
        <f ca="1">Res!J36</f>
        <v>0</v>
      </c>
      <c r="K137" s="116">
        <f ca="1">Res!K36</f>
        <v>0</v>
      </c>
      <c r="L137" s="116">
        <f ca="1">Res!L36</f>
        <v>0</v>
      </c>
      <c r="M137" s="116">
        <f ca="1">Res!M36</f>
        <v>0</v>
      </c>
      <c r="N137" s="116">
        <f ca="1">Res!N36</f>
        <v>0</v>
      </c>
      <c r="O137" s="117">
        <f ca="1">Res!O36</f>
        <v>0.18086572026773728</v>
      </c>
    </row>
    <row r="138" spans="2:15" ht="20.100000000000001" customHeight="1" x14ac:dyDescent="0.25">
      <c r="B138" s="57" t="str">
        <f ca="1">Res!B37</f>
        <v>GARCIA</v>
      </c>
      <c r="C138" s="116">
        <f ca="1">Res!C37</f>
        <v>5.3344906332566056E-2</v>
      </c>
      <c r="D138" s="116">
        <f ca="1">Res!D37</f>
        <v>0</v>
      </c>
      <c r="E138" s="116">
        <f ca="1">Res!E37</f>
        <v>0</v>
      </c>
      <c r="F138" s="116">
        <f ca="1">Res!F37</f>
        <v>0</v>
      </c>
      <c r="G138" s="116">
        <f ca="1">Res!G37</f>
        <v>0</v>
      </c>
      <c r="H138" s="116">
        <f ca="1">Res!H37</f>
        <v>0</v>
      </c>
      <c r="I138" s="116">
        <f ca="1">Res!I37</f>
        <v>0</v>
      </c>
      <c r="J138" s="116">
        <f ca="1">Res!J37</f>
        <v>0</v>
      </c>
      <c r="K138" s="116">
        <f ca="1">Res!K37</f>
        <v>0</v>
      </c>
      <c r="L138" s="116">
        <f ca="1">Res!L37</f>
        <v>0</v>
      </c>
      <c r="M138" s="116">
        <f ca="1">Res!M37</f>
        <v>0</v>
      </c>
      <c r="N138" s="116">
        <f ca="1">Res!N37</f>
        <v>0</v>
      </c>
      <c r="O138" s="117">
        <f ca="1">Res!O37</f>
        <v>5.3344906332566056E-2</v>
      </c>
    </row>
    <row r="139" spans="2:15" ht="20.100000000000001" customHeight="1" x14ac:dyDescent="0.25">
      <c r="B139" s="57" t="str">
        <f ca="1">Res!B38</f>
        <v/>
      </c>
      <c r="C139" s="116" t="str">
        <f ca="1">Res!C38</f>
        <v/>
      </c>
      <c r="D139" s="116" t="str">
        <f ca="1">Res!D38</f>
        <v/>
      </c>
      <c r="E139" s="116" t="str">
        <f ca="1">Res!E38</f>
        <v/>
      </c>
      <c r="F139" s="116" t="str">
        <f ca="1">Res!F38</f>
        <v/>
      </c>
      <c r="G139" s="116" t="str">
        <f ca="1">Res!G38</f>
        <v/>
      </c>
      <c r="H139" s="116" t="str">
        <f ca="1">Res!H38</f>
        <v/>
      </c>
      <c r="I139" s="116" t="str">
        <f ca="1">Res!I38</f>
        <v/>
      </c>
      <c r="J139" s="116" t="str">
        <f ca="1">Res!J38</f>
        <v/>
      </c>
      <c r="K139" s="116" t="str">
        <f ca="1">Res!K38</f>
        <v/>
      </c>
      <c r="L139" s="116" t="str">
        <f ca="1">Res!L38</f>
        <v/>
      </c>
      <c r="M139" s="116" t="str">
        <f ca="1">Res!M38</f>
        <v/>
      </c>
      <c r="N139" s="116" t="str">
        <f ca="1">Res!N38</f>
        <v/>
      </c>
      <c r="O139" s="117" t="str">
        <f ca="1">Res!O38</f>
        <v/>
      </c>
    </row>
    <row r="140" spans="2:15" ht="20.100000000000001" customHeight="1" x14ac:dyDescent="0.25">
      <c r="B140" s="57" t="str">
        <f ca="1">Res!B39</f>
        <v/>
      </c>
      <c r="C140" s="116" t="str">
        <f ca="1">Res!C39</f>
        <v/>
      </c>
      <c r="D140" s="116" t="str">
        <f ca="1">Res!D39</f>
        <v/>
      </c>
      <c r="E140" s="116" t="str">
        <f ca="1">Res!E39</f>
        <v/>
      </c>
      <c r="F140" s="116" t="str">
        <f ca="1">Res!F39</f>
        <v/>
      </c>
      <c r="G140" s="116" t="str">
        <f ca="1">Res!G39</f>
        <v/>
      </c>
      <c r="H140" s="116" t="str">
        <f ca="1">Res!H39</f>
        <v/>
      </c>
      <c r="I140" s="116" t="str">
        <f ca="1">Res!I39</f>
        <v/>
      </c>
      <c r="J140" s="116" t="str">
        <f ca="1">Res!J39</f>
        <v/>
      </c>
      <c r="K140" s="116" t="str">
        <f ca="1">Res!K39</f>
        <v/>
      </c>
      <c r="L140" s="116" t="str">
        <f ca="1">Res!L39</f>
        <v/>
      </c>
      <c r="M140" s="116" t="str">
        <f ca="1">Res!M39</f>
        <v/>
      </c>
      <c r="N140" s="116" t="str">
        <f ca="1">Res!N39</f>
        <v/>
      </c>
      <c r="O140" s="117" t="str">
        <f ca="1">Res!O39</f>
        <v/>
      </c>
    </row>
    <row r="141" spans="2:15" ht="20.100000000000001" customHeight="1" x14ac:dyDescent="0.25">
      <c r="B141" s="57" t="str">
        <f ca="1">Res!B40</f>
        <v/>
      </c>
      <c r="C141" s="116" t="str">
        <f ca="1">Res!C40</f>
        <v/>
      </c>
      <c r="D141" s="116" t="str">
        <f ca="1">Res!D40</f>
        <v/>
      </c>
      <c r="E141" s="116" t="str">
        <f ca="1">Res!E40</f>
        <v/>
      </c>
      <c r="F141" s="116" t="str">
        <f ca="1">Res!F40</f>
        <v/>
      </c>
      <c r="G141" s="116" t="str">
        <f ca="1">Res!G40</f>
        <v/>
      </c>
      <c r="H141" s="116" t="str">
        <f ca="1">Res!H40</f>
        <v/>
      </c>
      <c r="I141" s="116" t="str">
        <f ca="1">Res!I40</f>
        <v/>
      </c>
      <c r="J141" s="116" t="str">
        <f ca="1">Res!J40</f>
        <v/>
      </c>
      <c r="K141" s="116" t="str">
        <f ca="1">Res!K40</f>
        <v/>
      </c>
      <c r="L141" s="116" t="str">
        <f ca="1">Res!L40</f>
        <v/>
      </c>
      <c r="M141" s="116" t="str">
        <f ca="1">Res!M40</f>
        <v/>
      </c>
      <c r="N141" s="116" t="str">
        <f ca="1">Res!N40</f>
        <v/>
      </c>
      <c r="O141" s="117" t="str">
        <f ca="1">Res!O40</f>
        <v/>
      </c>
    </row>
    <row r="142" spans="2:15" ht="20.100000000000001" customHeight="1" x14ac:dyDescent="0.25">
      <c r="B142" s="115" t="str">
        <f>Res!B41</f>
        <v>Total</v>
      </c>
      <c r="C142" s="117">
        <f ca="1">Res!C41</f>
        <v>0.23421062660030334</v>
      </c>
      <c r="D142" s="117">
        <f ca="1">Res!D41</f>
        <v>0</v>
      </c>
      <c r="E142" s="117">
        <f ca="1">Res!E41</f>
        <v>0</v>
      </c>
      <c r="F142" s="117">
        <f ca="1">Res!F41</f>
        <v>0</v>
      </c>
      <c r="G142" s="117">
        <f ca="1">Res!G41</f>
        <v>0</v>
      </c>
      <c r="H142" s="117">
        <f ca="1">Res!H41</f>
        <v>0</v>
      </c>
      <c r="I142" s="117">
        <f ca="1">Res!I41</f>
        <v>0</v>
      </c>
      <c r="J142" s="117">
        <f ca="1">Res!J41</f>
        <v>0</v>
      </c>
      <c r="K142" s="117">
        <f ca="1">Res!K41</f>
        <v>0</v>
      </c>
      <c r="L142" s="117">
        <f ca="1">Res!L41</f>
        <v>0</v>
      </c>
      <c r="M142" s="117">
        <f ca="1">Res!M41</f>
        <v>0</v>
      </c>
      <c r="N142" s="117">
        <f ca="1">Res!N41</f>
        <v>0</v>
      </c>
      <c r="O142" s="95"/>
    </row>
    <row r="173" spans="2:15" ht="18.75" x14ac:dyDescent="0.3">
      <c r="B173" s="110" t="s">
        <v>113</v>
      </c>
    </row>
    <row r="174" spans="2:15" ht="20.100000000000001" customHeight="1" x14ac:dyDescent="0.25">
      <c r="B174" s="112" t="str">
        <f>Res!B44</f>
        <v>Funcionário</v>
      </c>
      <c r="C174" s="53" t="str">
        <f>Res!C44</f>
        <v>Janeiro</v>
      </c>
      <c r="D174" s="53" t="str">
        <f>Res!D44</f>
        <v>Fevereiro</v>
      </c>
      <c r="E174" s="53" t="str">
        <f>Res!E44</f>
        <v>Março</v>
      </c>
      <c r="F174" s="53" t="str">
        <f>Res!F44</f>
        <v>Abril</v>
      </c>
      <c r="G174" s="53" t="str">
        <f>Res!G44</f>
        <v>Maio</v>
      </c>
      <c r="H174" s="53" t="str">
        <f>Res!H44</f>
        <v>Junho</v>
      </c>
      <c r="I174" s="53" t="str">
        <f>Res!I44</f>
        <v>Julho</v>
      </c>
      <c r="J174" s="53" t="str">
        <f>Res!J44</f>
        <v>Agosto</v>
      </c>
      <c r="K174" s="53" t="str">
        <f>Res!K44</f>
        <v>Setembro</v>
      </c>
      <c r="L174" s="53" t="str">
        <f>Res!L44</f>
        <v>Outubro</v>
      </c>
      <c r="M174" s="53" t="str">
        <f>Res!M44</f>
        <v>Novembro</v>
      </c>
      <c r="N174" s="53" t="str">
        <f>Res!N44</f>
        <v>Dezembro</v>
      </c>
      <c r="O174" s="53" t="str">
        <f>Res!O44</f>
        <v>Total</v>
      </c>
    </row>
    <row r="175" spans="2:15" ht="25.5" customHeight="1" x14ac:dyDescent="0.25">
      <c r="B175" s="119" t="str">
        <f ca="1">Res!B45</f>
        <v>JAIME RAMOS COSTA JUNIOR</v>
      </c>
      <c r="C175" s="113">
        <f ca="1">Res!C45</f>
        <v>1</v>
      </c>
      <c r="D175" s="113">
        <f ca="1">Res!D45</f>
        <v>0</v>
      </c>
      <c r="E175" s="113">
        <f ca="1">Res!E45</f>
        <v>0</v>
      </c>
      <c r="F175" s="113">
        <f ca="1">Res!F45</f>
        <v>0</v>
      </c>
      <c r="G175" s="113">
        <f ca="1">Res!G45</f>
        <v>0</v>
      </c>
      <c r="H175" s="113">
        <f ca="1">Res!H45</f>
        <v>0</v>
      </c>
      <c r="I175" s="113">
        <f ca="1">Res!I45</f>
        <v>0</v>
      </c>
      <c r="J175" s="113">
        <f ca="1">Res!J45</f>
        <v>0</v>
      </c>
      <c r="K175" s="113">
        <f ca="1">Res!K45</f>
        <v>0</v>
      </c>
      <c r="L175" s="113">
        <f ca="1">Res!L45</f>
        <v>0</v>
      </c>
      <c r="M175" s="113">
        <f ca="1">Res!M45</f>
        <v>0</v>
      </c>
      <c r="N175" s="113">
        <f ca="1">Res!N45</f>
        <v>0</v>
      </c>
      <c r="O175" s="114">
        <f ca="1">Res!O45</f>
        <v>1</v>
      </c>
    </row>
    <row r="176" spans="2:15" ht="25.5" customHeight="1" x14ac:dyDescent="0.25">
      <c r="B176" s="119" t="str">
        <f ca="1">Res!B46</f>
        <v>MARCIO MOREIRA SIQUEIRA</v>
      </c>
      <c r="C176" s="113">
        <f ca="1">Res!C46</f>
        <v>1</v>
      </c>
      <c r="D176" s="113">
        <f ca="1">Res!D46</f>
        <v>0</v>
      </c>
      <c r="E176" s="113">
        <f ca="1">Res!E46</f>
        <v>0</v>
      </c>
      <c r="F176" s="113">
        <f ca="1">Res!F46</f>
        <v>0</v>
      </c>
      <c r="G176" s="113">
        <f ca="1">Res!G46</f>
        <v>0</v>
      </c>
      <c r="H176" s="113">
        <f ca="1">Res!H46</f>
        <v>0</v>
      </c>
      <c r="I176" s="113">
        <f ca="1">Res!I46</f>
        <v>0</v>
      </c>
      <c r="J176" s="113">
        <f ca="1">Res!J46</f>
        <v>0</v>
      </c>
      <c r="K176" s="113">
        <f ca="1">Res!K46</f>
        <v>0</v>
      </c>
      <c r="L176" s="113">
        <f ca="1">Res!L46</f>
        <v>0</v>
      </c>
      <c r="M176" s="113">
        <f ca="1">Res!M46</f>
        <v>0</v>
      </c>
      <c r="N176" s="113">
        <f ca="1">Res!N46</f>
        <v>0</v>
      </c>
      <c r="O176" s="114">
        <f ca="1">Res!O46</f>
        <v>1</v>
      </c>
    </row>
    <row r="177" spans="2:15" ht="25.5" customHeight="1" x14ac:dyDescent="0.25">
      <c r="B177" s="119" t="str">
        <f ca="1">Res!B47</f>
        <v>JAQUELINE C. B. MESQUITA</v>
      </c>
      <c r="C177" s="113">
        <f ca="1">Res!C47</f>
        <v>1</v>
      </c>
      <c r="D177" s="113">
        <f ca="1">Res!D47</f>
        <v>0</v>
      </c>
      <c r="E177" s="113">
        <f ca="1">Res!E47</f>
        <v>0</v>
      </c>
      <c r="F177" s="113">
        <f ca="1">Res!F47</f>
        <v>0</v>
      </c>
      <c r="G177" s="113">
        <f ca="1">Res!G47</f>
        <v>0</v>
      </c>
      <c r="H177" s="113">
        <f ca="1">Res!H47</f>
        <v>0</v>
      </c>
      <c r="I177" s="113">
        <f ca="1">Res!I47</f>
        <v>0</v>
      </c>
      <c r="J177" s="113">
        <f ca="1">Res!J47</f>
        <v>0</v>
      </c>
      <c r="K177" s="113">
        <f ca="1">Res!K47</f>
        <v>0</v>
      </c>
      <c r="L177" s="113">
        <f ca="1">Res!L47</f>
        <v>0</v>
      </c>
      <c r="M177" s="113">
        <f ca="1">Res!M47</f>
        <v>0</v>
      </c>
      <c r="N177" s="113">
        <f ca="1">Res!N47</f>
        <v>0</v>
      </c>
      <c r="O177" s="114">
        <f ca="1">Res!O47</f>
        <v>1</v>
      </c>
    </row>
    <row r="178" spans="2:15" ht="25.5" customHeight="1" x14ac:dyDescent="0.25">
      <c r="B178" s="119" t="str">
        <f ca="1">Res!B48</f>
        <v/>
      </c>
      <c r="C178" s="113" t="str">
        <f ca="1">Res!C48</f>
        <v/>
      </c>
      <c r="D178" s="113" t="str">
        <f ca="1">Res!D48</f>
        <v/>
      </c>
      <c r="E178" s="113" t="str">
        <f ca="1">Res!E48</f>
        <v/>
      </c>
      <c r="F178" s="113" t="str">
        <f ca="1">Res!F48</f>
        <v/>
      </c>
      <c r="G178" s="113" t="str">
        <f ca="1">Res!G48</f>
        <v/>
      </c>
      <c r="H178" s="113" t="str">
        <f ca="1">Res!H48</f>
        <v/>
      </c>
      <c r="I178" s="113" t="str">
        <f ca="1">Res!I48</f>
        <v/>
      </c>
      <c r="J178" s="113" t="str">
        <f ca="1">Res!J48</f>
        <v/>
      </c>
      <c r="K178" s="113" t="str">
        <f ca="1">Res!K48</f>
        <v/>
      </c>
      <c r="L178" s="113" t="str">
        <f ca="1">Res!L48</f>
        <v/>
      </c>
      <c r="M178" s="113" t="str">
        <f ca="1">Res!M48</f>
        <v/>
      </c>
      <c r="N178" s="113" t="str">
        <f ca="1">Res!N48</f>
        <v/>
      </c>
      <c r="O178" s="114" t="str">
        <f ca="1">Res!O48</f>
        <v/>
      </c>
    </row>
    <row r="179" spans="2:15" ht="25.5" customHeight="1" x14ac:dyDescent="0.25">
      <c r="B179" s="119" t="str">
        <f ca="1">Res!B49</f>
        <v/>
      </c>
      <c r="C179" s="113" t="str">
        <f ca="1">Res!C49</f>
        <v/>
      </c>
      <c r="D179" s="113" t="str">
        <f ca="1">Res!D49</f>
        <v/>
      </c>
      <c r="E179" s="113" t="str">
        <f ca="1">Res!E49</f>
        <v/>
      </c>
      <c r="F179" s="113" t="str">
        <f ca="1">Res!F49</f>
        <v/>
      </c>
      <c r="G179" s="113" t="str">
        <f ca="1">Res!G49</f>
        <v/>
      </c>
      <c r="H179" s="113" t="str">
        <f ca="1">Res!H49</f>
        <v/>
      </c>
      <c r="I179" s="113" t="str">
        <f ca="1">Res!I49</f>
        <v/>
      </c>
      <c r="J179" s="113" t="str">
        <f ca="1">Res!J49</f>
        <v/>
      </c>
      <c r="K179" s="113" t="str">
        <f ca="1">Res!K49</f>
        <v/>
      </c>
      <c r="L179" s="113" t="str">
        <f ca="1">Res!L49</f>
        <v/>
      </c>
      <c r="M179" s="113" t="str">
        <f ca="1">Res!M49</f>
        <v/>
      </c>
      <c r="N179" s="113" t="str">
        <f ca="1">Res!N49</f>
        <v/>
      </c>
      <c r="O179" s="114" t="str">
        <f ca="1">Res!O49</f>
        <v/>
      </c>
    </row>
    <row r="180" spans="2:15" ht="20.100000000000001" customHeight="1" x14ac:dyDescent="0.25">
      <c r="B180" s="115" t="str">
        <f>Res!B50</f>
        <v>Total</v>
      </c>
      <c r="C180" s="114">
        <f ca="1">Res!C50</f>
        <v>3</v>
      </c>
      <c r="D180" s="114">
        <f ca="1">Res!D50</f>
        <v>0</v>
      </c>
      <c r="E180" s="114">
        <f ca="1">Res!E50</f>
        <v>0</v>
      </c>
      <c r="F180" s="114">
        <f ca="1">Res!F50</f>
        <v>0</v>
      </c>
      <c r="G180" s="114">
        <f ca="1">Res!G50</f>
        <v>0</v>
      </c>
      <c r="H180" s="114">
        <f ca="1">Res!H50</f>
        <v>0</v>
      </c>
      <c r="I180" s="114">
        <f ca="1">Res!I50</f>
        <v>0</v>
      </c>
      <c r="J180" s="114">
        <f ca="1">Res!J50</f>
        <v>0</v>
      </c>
      <c r="K180" s="114">
        <f ca="1">Res!K50</f>
        <v>0</v>
      </c>
      <c r="L180" s="114">
        <f ca="1">Res!L50</f>
        <v>0</v>
      </c>
      <c r="M180" s="114">
        <f ca="1">Res!M50</f>
        <v>0</v>
      </c>
      <c r="N180" s="114">
        <f ca="1">Res!N50</f>
        <v>0</v>
      </c>
      <c r="O180" s="95"/>
    </row>
    <row r="211" spans="2:15" ht="18.75" x14ac:dyDescent="0.3">
      <c r="B211" s="110" t="s">
        <v>114</v>
      </c>
    </row>
    <row r="212" spans="2:15" ht="20.100000000000001" customHeight="1" x14ac:dyDescent="0.25">
      <c r="B212" s="112" t="str">
        <f>Res!B53</f>
        <v>Funcionário</v>
      </c>
      <c r="C212" s="53" t="str">
        <f>Res!C53</f>
        <v>Janeiro</v>
      </c>
      <c r="D212" s="53" t="str">
        <f>Res!D53</f>
        <v>Fevereiro</v>
      </c>
      <c r="E212" s="53" t="str">
        <f>Res!E53</f>
        <v>Março</v>
      </c>
      <c r="F212" s="53" t="str">
        <f>Res!F53</f>
        <v>Abril</v>
      </c>
      <c r="G212" s="53" t="str">
        <f>Res!G53</f>
        <v>Maio</v>
      </c>
      <c r="H212" s="53" t="str">
        <f>Res!H53</f>
        <v>Junho</v>
      </c>
      <c r="I212" s="53" t="str">
        <f>Res!I53</f>
        <v>Julho</v>
      </c>
      <c r="J212" s="53" t="str">
        <f>Res!J53</f>
        <v>Agosto</v>
      </c>
      <c r="K212" s="53" t="str">
        <f>Res!K53</f>
        <v>Setembro</v>
      </c>
      <c r="L212" s="53" t="str">
        <f>Res!L53</f>
        <v>Outubro</v>
      </c>
      <c r="M212" s="53" t="str">
        <f>Res!M53</f>
        <v>Novembro</v>
      </c>
      <c r="N212" s="53" t="str">
        <f>Res!N53</f>
        <v>Dezembro</v>
      </c>
      <c r="O212" s="53" t="str">
        <f>Res!O53</f>
        <v>Total</v>
      </c>
    </row>
    <row r="213" spans="2:15" ht="25.5" customHeight="1" x14ac:dyDescent="0.25">
      <c r="B213" s="119" t="str">
        <f ca="1">Res!B54</f>
        <v>JAIME RAMOS COSTA JUNIOR</v>
      </c>
      <c r="C213" s="116">
        <f ca="1">Res!C54</f>
        <v>0.11111701368045035</v>
      </c>
      <c r="D213" s="116">
        <f ca="1">Res!D54</f>
        <v>0</v>
      </c>
      <c r="E213" s="116">
        <f ca="1">Res!E54</f>
        <v>0</v>
      </c>
      <c r="F213" s="116">
        <f ca="1">Res!F54</f>
        <v>0</v>
      </c>
      <c r="G213" s="116">
        <f ca="1">Res!G54</f>
        <v>0</v>
      </c>
      <c r="H213" s="116">
        <f ca="1">Res!H54</f>
        <v>0</v>
      </c>
      <c r="I213" s="116">
        <f ca="1">Res!I54</f>
        <v>0</v>
      </c>
      <c r="J213" s="116">
        <f ca="1">Res!J54</f>
        <v>0</v>
      </c>
      <c r="K213" s="116">
        <f ca="1">Res!K54</f>
        <v>0</v>
      </c>
      <c r="L213" s="116">
        <f ca="1">Res!L54</f>
        <v>0</v>
      </c>
      <c r="M213" s="116">
        <f ca="1">Res!M54</f>
        <v>0</v>
      </c>
      <c r="N213" s="116">
        <f ca="1">Res!N54</f>
        <v>0</v>
      </c>
      <c r="O213" s="117">
        <f ca="1">Res!O54</f>
        <v>0.11111701368045035</v>
      </c>
    </row>
    <row r="214" spans="2:15" ht="25.5" customHeight="1" x14ac:dyDescent="0.25">
      <c r="B214" s="119" t="str">
        <f ca="1">Res!B55</f>
        <v>JAQUELINE C. B. MESQUITA</v>
      </c>
      <c r="C214" s="116">
        <f ca="1">Res!C55</f>
        <v>6.9748706587286935E-2</v>
      </c>
      <c r="D214" s="116">
        <f ca="1">Res!D55</f>
        <v>0</v>
      </c>
      <c r="E214" s="116">
        <f ca="1">Res!E55</f>
        <v>0</v>
      </c>
      <c r="F214" s="116">
        <f ca="1">Res!F55</f>
        <v>0</v>
      </c>
      <c r="G214" s="116">
        <f ca="1">Res!G55</f>
        <v>0</v>
      </c>
      <c r="H214" s="116">
        <f ca="1">Res!H55</f>
        <v>0</v>
      </c>
      <c r="I214" s="116">
        <f ca="1">Res!I55</f>
        <v>0</v>
      </c>
      <c r="J214" s="116">
        <f ca="1">Res!J55</f>
        <v>0</v>
      </c>
      <c r="K214" s="116">
        <f ca="1">Res!K55</f>
        <v>0</v>
      </c>
      <c r="L214" s="116">
        <f ca="1">Res!L55</f>
        <v>0</v>
      </c>
      <c r="M214" s="116">
        <f ca="1">Res!M55</f>
        <v>0</v>
      </c>
      <c r="N214" s="116">
        <f ca="1">Res!N55</f>
        <v>0</v>
      </c>
      <c r="O214" s="117">
        <f ca="1">Res!O55</f>
        <v>6.9748706587286935E-2</v>
      </c>
    </row>
    <row r="215" spans="2:15" ht="25.5" customHeight="1" x14ac:dyDescent="0.25">
      <c r="B215" s="119" t="str">
        <f ca="1">Res!B56</f>
        <v>MARCIO MOREIRA SIQUEIRA</v>
      </c>
      <c r="C215" s="116">
        <f ca="1">Res!C56</f>
        <v>5.3344906332566056E-2</v>
      </c>
      <c r="D215" s="116">
        <f ca="1">Res!D56</f>
        <v>0</v>
      </c>
      <c r="E215" s="116">
        <f ca="1">Res!E56</f>
        <v>0</v>
      </c>
      <c r="F215" s="116">
        <f ca="1">Res!F56</f>
        <v>0</v>
      </c>
      <c r="G215" s="116">
        <f ca="1">Res!G56</f>
        <v>0</v>
      </c>
      <c r="H215" s="116">
        <f ca="1">Res!H56</f>
        <v>0</v>
      </c>
      <c r="I215" s="116">
        <f ca="1">Res!I56</f>
        <v>0</v>
      </c>
      <c r="J215" s="116">
        <f ca="1">Res!J56</f>
        <v>0</v>
      </c>
      <c r="K215" s="116">
        <f ca="1">Res!K56</f>
        <v>0</v>
      </c>
      <c r="L215" s="116">
        <f ca="1">Res!L56</f>
        <v>0</v>
      </c>
      <c r="M215" s="116">
        <f ca="1">Res!M56</f>
        <v>0</v>
      </c>
      <c r="N215" s="116">
        <f ca="1">Res!N56</f>
        <v>0</v>
      </c>
      <c r="O215" s="117">
        <f ca="1">Res!O56</f>
        <v>5.3344906332566056E-2</v>
      </c>
    </row>
    <row r="216" spans="2:15" ht="25.5" customHeight="1" x14ac:dyDescent="0.25">
      <c r="B216" s="119" t="str">
        <f ca="1">Res!B57</f>
        <v/>
      </c>
      <c r="C216" s="116" t="str">
        <f ca="1">Res!C57</f>
        <v/>
      </c>
      <c r="D216" s="116" t="str">
        <f ca="1">Res!D57</f>
        <v/>
      </c>
      <c r="E216" s="116" t="str">
        <f ca="1">Res!E57</f>
        <v/>
      </c>
      <c r="F216" s="116" t="str">
        <f ca="1">Res!F57</f>
        <v/>
      </c>
      <c r="G216" s="116" t="str">
        <f ca="1">Res!G57</f>
        <v/>
      </c>
      <c r="H216" s="116" t="str">
        <f ca="1">Res!H57</f>
        <v/>
      </c>
      <c r="I216" s="116" t="str">
        <f ca="1">Res!I57</f>
        <v/>
      </c>
      <c r="J216" s="116" t="str">
        <f ca="1">Res!J57</f>
        <v/>
      </c>
      <c r="K216" s="116" t="str">
        <f ca="1">Res!K57</f>
        <v/>
      </c>
      <c r="L216" s="116" t="str">
        <f ca="1">Res!L57</f>
        <v/>
      </c>
      <c r="M216" s="116" t="str">
        <f ca="1">Res!M57</f>
        <v/>
      </c>
      <c r="N216" s="116" t="str">
        <f ca="1">Res!N57</f>
        <v/>
      </c>
      <c r="O216" s="117" t="str">
        <f ca="1">Res!O57</f>
        <v/>
      </c>
    </row>
    <row r="217" spans="2:15" ht="25.5" customHeight="1" x14ac:dyDescent="0.25">
      <c r="B217" s="119" t="str">
        <f ca="1">Res!B58</f>
        <v/>
      </c>
      <c r="C217" s="116" t="str">
        <f ca="1">Res!C58</f>
        <v/>
      </c>
      <c r="D217" s="116" t="str">
        <f ca="1">Res!D58</f>
        <v/>
      </c>
      <c r="E217" s="116" t="str">
        <f ca="1">Res!E58</f>
        <v/>
      </c>
      <c r="F217" s="116" t="str">
        <f ca="1">Res!F58</f>
        <v/>
      </c>
      <c r="G217" s="116" t="str">
        <f ca="1">Res!G58</f>
        <v/>
      </c>
      <c r="H217" s="116" t="str">
        <f ca="1">Res!H58</f>
        <v/>
      </c>
      <c r="I217" s="116" t="str">
        <f ca="1">Res!I58</f>
        <v/>
      </c>
      <c r="J217" s="116" t="str">
        <f ca="1">Res!J58</f>
        <v/>
      </c>
      <c r="K217" s="116" t="str">
        <f ca="1">Res!K58</f>
        <v/>
      </c>
      <c r="L217" s="116" t="str">
        <f ca="1">Res!L58</f>
        <v/>
      </c>
      <c r="M217" s="116" t="str">
        <f ca="1">Res!M58</f>
        <v/>
      </c>
      <c r="N217" s="116" t="str">
        <f ca="1">Res!N58</f>
        <v/>
      </c>
      <c r="O217" s="117" t="str">
        <f ca="1">Res!O58</f>
        <v/>
      </c>
    </row>
    <row r="218" spans="2:15" ht="20.100000000000001" customHeight="1" x14ac:dyDescent="0.25">
      <c r="B218" s="115" t="str">
        <f>Res!B59</f>
        <v>Total</v>
      </c>
      <c r="C218" s="117">
        <f ca="1">Res!C59</f>
        <v>0.23421062660030334</v>
      </c>
      <c r="D218" s="117">
        <f ca="1">Res!D59</f>
        <v>0</v>
      </c>
      <c r="E218" s="117">
        <f ca="1">Res!E59</f>
        <v>0</v>
      </c>
      <c r="F218" s="117">
        <f ca="1">Res!F59</f>
        <v>0</v>
      </c>
      <c r="G218" s="117">
        <f ca="1">Res!G59</f>
        <v>0</v>
      </c>
      <c r="H218" s="117">
        <f ca="1">Res!H59</f>
        <v>0</v>
      </c>
      <c r="I218" s="117">
        <f ca="1">Res!I59</f>
        <v>0</v>
      </c>
      <c r="J218" s="117">
        <f ca="1">Res!J59</f>
        <v>0</v>
      </c>
      <c r="K218" s="117">
        <f ca="1">Res!K59</f>
        <v>0</v>
      </c>
      <c r="L218" s="117">
        <f ca="1">Res!L59</f>
        <v>0</v>
      </c>
      <c r="M218" s="117">
        <f ca="1">Res!M59</f>
        <v>0</v>
      </c>
      <c r="N218" s="117">
        <f ca="1">Res!N59</f>
        <v>0</v>
      </c>
      <c r="O218" s="95"/>
    </row>
  </sheetData>
  <sheetProtection password="9004" sheet="1" objects="1" scenarios="1"/>
  <mergeCells count="7">
    <mergeCell ref="B19:O19"/>
    <mergeCell ref="B6:O13"/>
    <mergeCell ref="B14:O14"/>
    <mergeCell ref="B15:O15"/>
    <mergeCell ref="B16:O16"/>
    <mergeCell ref="B17:O17"/>
    <mergeCell ref="B18:O1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landscape" r:id="rId1"/>
  <headerFooter differentFirst="1">
    <oddHeader>&amp;CRELATÓRIO DO CONTROLE DE FREQUÊNCIA DE FUNCIONÁRIOS</oddHeader>
    <oddFooter>&amp;LImpresso em &amp;D as &amp;T&amp;RPágina &amp;P de &amp;N páginas</oddFooter>
  </headerFooter>
  <rowBreaks count="6" manualBreakCount="6">
    <brk id="22" min="1" max="14" man="1"/>
    <brk id="59" min="1" max="14" man="1"/>
    <brk id="96" min="1" max="14" man="1"/>
    <brk id="134" min="1" max="14" man="1"/>
    <brk id="172" min="1" max="14" man="1"/>
    <brk id="210" min="1" max="14" man="1"/>
  </rowBreaks>
  <colBreaks count="1" manualBreakCount="1">
    <brk id="15" min="5" max="247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10"/>
  <sheetViews>
    <sheetView showGridLines="0" zoomScaleNormal="100" workbookViewId="0"/>
  </sheetViews>
  <sheetFormatPr defaultRowHeight="15" x14ac:dyDescent="0.25"/>
  <cols>
    <col min="1" max="1" width="2.7109375" style="9" customWidth="1"/>
    <col min="2" max="2" width="26.7109375" style="9" customWidth="1"/>
    <col min="3" max="3" width="12.7109375" style="9" customWidth="1"/>
    <col min="4" max="4" width="26.7109375" style="9" customWidth="1"/>
    <col min="5" max="5" width="12.7109375" style="9" customWidth="1"/>
    <col min="6" max="6" width="26.7109375" style="9" customWidth="1"/>
    <col min="7" max="7" width="12.7109375" style="9" customWidth="1"/>
    <col min="8" max="8" width="26.7109375" style="9" customWidth="1"/>
    <col min="9" max="9" width="12.7109375" style="9" customWidth="1"/>
    <col min="10" max="10" width="26.7109375" style="9" customWidth="1"/>
    <col min="11" max="13" width="9.140625" style="9"/>
    <col min="14" max="21" width="1.7109375" style="9" customWidth="1"/>
    <col min="22" max="16384" width="9.140625" style="9"/>
  </cols>
  <sheetData>
    <row r="1" spans="2:21" s="5" customFormat="1" ht="30" customHeight="1" x14ac:dyDescent="0.25"/>
    <row r="2" spans="2:21" s="6" customFormat="1" ht="24.95" customHeight="1" x14ac:dyDescent="0.25"/>
    <row r="3" spans="2:21" s="7" customFormat="1" ht="12.75" customHeight="1" x14ac:dyDescent="0.25"/>
    <row r="4" spans="2:21" s="161" customFormat="1" ht="25.5" customHeight="1" x14ac:dyDescent="0.2">
      <c r="B4" s="159" t="s">
        <v>128</v>
      </c>
      <c r="C4" s="160"/>
      <c r="D4" s="159" t="s">
        <v>129</v>
      </c>
      <c r="E4" s="160"/>
      <c r="F4" s="159" t="s">
        <v>130</v>
      </c>
      <c r="G4" s="160"/>
      <c r="H4" s="159" t="s">
        <v>131</v>
      </c>
      <c r="I4" s="160"/>
      <c r="J4" s="159" t="s">
        <v>132</v>
      </c>
    </row>
    <row r="5" spans="2:21" ht="26.25" customHeight="1" x14ac:dyDescent="0.25">
      <c r="B5" s="162">
        <f>IFERROR(COUNTA(tbFuncionarios[Nome]),"")</f>
        <v>3</v>
      </c>
      <c r="D5" s="162">
        <f ca="1">O6</f>
        <v>2</v>
      </c>
      <c r="F5" s="162">
        <f ca="1">O7</f>
        <v>0</v>
      </c>
      <c r="H5" s="162">
        <f ca="1">O8</f>
        <v>1</v>
      </c>
      <c r="J5" s="162">
        <f ca="1">O9</f>
        <v>0</v>
      </c>
      <c r="N5" s="118" t="s">
        <v>69</v>
      </c>
      <c r="O5" s="118" t="s">
        <v>108</v>
      </c>
      <c r="P5" s="118" t="s">
        <v>109</v>
      </c>
      <c r="Q5" s="118"/>
      <c r="R5" s="118" t="s">
        <v>133</v>
      </c>
      <c r="S5" s="118" t="s">
        <v>134</v>
      </c>
      <c r="T5" s="118" t="s">
        <v>108</v>
      </c>
      <c r="U5" s="118" t="s">
        <v>109</v>
      </c>
    </row>
    <row r="6" spans="2:21" x14ac:dyDescent="0.25">
      <c r="N6" s="118" t="str">
        <f>Aux!A3</f>
        <v>Antecipação</v>
      </c>
      <c r="O6" s="163">
        <f ca="1">IFERROR(COUNTIFS(tbLancamentos[Situação],$N6,tbLancamentos[Data],"&gt;="&amp;Res!$C$9,tbLancamentos[Data],"&lt;"&amp;Res!$O$9),0)</f>
        <v>2</v>
      </c>
      <c r="P6" s="164">
        <f ca="1">IFERROR(SUMIFS(tbLancamentos[Hr Devida],tbLancamentos[Situação],$N6,tbLancamentos[Data],"&gt;="&amp;Res!$C$9,tbLancamentos[Data],"&lt;"&amp;Res!$O$9),0)</f>
        <v>0.12309361291985299</v>
      </c>
      <c r="Q6" s="118"/>
      <c r="R6" s="118">
        <v>1</v>
      </c>
      <c r="S6" s="118" t="str">
        <f ca="1">IFERROR(INDEX(tbSetores[],MATCH(LARGE(tbSetores[contagem],R6),tbSetores[contagem],0),2),"")</f>
        <v>REGIONAL</v>
      </c>
      <c r="T6" s="165">
        <f ca="1">IFERROR(VLOOKUP($S6,tbSetores[[Setor]:[horas]],2,FALSE),0)</f>
        <v>1.0001</v>
      </c>
      <c r="U6" s="166">
        <f ca="1">IFERROR(VLOOKUP($S6,tbSetores[[Setor]:[horas]],3,FALSE),0)</f>
        <v>0.11121701368045035</v>
      </c>
    </row>
    <row r="7" spans="2:21" x14ac:dyDescent="0.25">
      <c r="N7" s="118" t="str">
        <f>Aux!A4</f>
        <v>Atraso</v>
      </c>
      <c r="O7" s="163">
        <f ca="1">IFERROR(COUNTIFS(tbLancamentos[Situação],$N7,tbLancamentos[Data],"&gt;="&amp;Res!$C$9,tbLancamentos[Data],"&lt;"&amp;Res!$O$9),0)</f>
        <v>0</v>
      </c>
      <c r="P7" s="164">
        <f ca="1">IFERROR(SUMIFS(tbLancamentos[Hr Devida],tbLancamentos[Situação],$N7,tbLancamentos[Data],"&gt;="&amp;Res!$C$9,tbLancamentos[Data],"&lt;"&amp;Res!$O$9),0)</f>
        <v>0</v>
      </c>
      <c r="Q7" s="118"/>
      <c r="R7" s="118">
        <v>2</v>
      </c>
      <c r="S7" s="118" t="str">
        <f ca="1">IFERROR(INDEX(tbSetores[],MATCH(LARGE(tbSetores[contagem],R7),tbSetores[contagem],0),2),"")</f>
        <v>AG BARREIRO</v>
      </c>
      <c r="T7" s="165">
        <f ca="1">IFERROR(VLOOKUP($S7,tbSetores[[Setor]:[horas]],2,FALSE),0)</f>
        <v>1.0000998999999999</v>
      </c>
      <c r="U7" s="166">
        <f ca="1">IFERROR(VLOOKUP($S7,tbSetores[[Setor]:[horas]],3,FALSE),0)</f>
        <v>5.3444806332566056E-2</v>
      </c>
    </row>
    <row r="8" spans="2:21" x14ac:dyDescent="0.25">
      <c r="N8" s="118" t="str">
        <f>Aux!A5</f>
        <v>Atraso + Antecipação</v>
      </c>
      <c r="O8" s="163">
        <f ca="1">IFERROR(COUNTIFS(tbLancamentos[Situação],$N8,tbLancamentos[Data],"&gt;="&amp;Res!$C$9,tbLancamentos[Data],"&lt;"&amp;Res!$O$9),0)</f>
        <v>1</v>
      </c>
      <c r="P8" s="164">
        <f ca="1">IFERROR(SUMIFS(tbLancamentos[Hr Devida],tbLancamentos[Situação],$N8,tbLancamentos[Data],"&gt;="&amp;Res!$C$9,tbLancamentos[Data],"&lt;"&amp;Res!$O$9),0)</f>
        <v>0.11111701368045035</v>
      </c>
      <c r="Q8" s="118"/>
      <c r="R8" s="118">
        <v>3</v>
      </c>
      <c r="S8" s="118" t="str">
        <f ca="1">IFERROR(INDEX(tbSetores[],MATCH(LARGE(tbSetores[contagem],R8),tbSetores[contagem],0),2),"")</f>
        <v>AG BARROCA</v>
      </c>
      <c r="T8" s="165">
        <f ca="1">IFERROR(VLOOKUP($S8,tbSetores[[Setor]:[horas]],2,FALSE),0)</f>
        <v>1.0000998000000001</v>
      </c>
      <c r="U8" s="166">
        <f ca="1">IFERROR(VLOOKUP($S8,tbSetores[[Setor]:[horas]],3,FALSE),0)</f>
        <v>6.9848506587286932E-2</v>
      </c>
    </row>
    <row r="9" spans="2:21" x14ac:dyDescent="0.25">
      <c r="N9" s="118" t="str">
        <f>Aux!A6</f>
        <v>Falta</v>
      </c>
      <c r="O9" s="163">
        <f ca="1">IFERROR(COUNTIFS(tbLancamentos[Situação],$N9,tbLancamentos[Data],"&gt;="&amp;Res!$C$9,tbLancamentos[Data],"&lt;"&amp;Res!$O$9),0)</f>
        <v>0</v>
      </c>
      <c r="P9" s="164">
        <f ca="1">IFERROR(SUMIFS(tbLancamentos[Hr Devida],tbLancamentos[Situação],$N9,tbLancamentos[Data],"&gt;="&amp;Res!$C$9,tbLancamentos[Data],"&lt;"&amp;Res!$O$9),0)</f>
        <v>0</v>
      </c>
      <c r="Q9" s="118"/>
      <c r="R9" s="118">
        <v>4</v>
      </c>
      <c r="S9" s="118" t="str">
        <f ca="1">IFERROR(INDEX(tbSetores[],MATCH(LARGE(tbSetores[contagem],R9),tbSetores[contagem],0),2),"")</f>
        <v>AG BETIM CENTRO</v>
      </c>
      <c r="T9" s="165">
        <f ca="1">IFERROR(VLOOKUP($S9,tbSetores[[Setor]:[horas]],2,FALSE),0)</f>
        <v>9.9699999999999998E-5</v>
      </c>
      <c r="U9" s="166">
        <f ca="1">IFERROR(VLOOKUP($S9,tbSetores[[Setor]:[horas]],3,FALSE),0)</f>
        <v>9.9699999999999998E-5</v>
      </c>
    </row>
    <row r="10" spans="2:21" x14ac:dyDescent="0.25">
      <c r="N10" s="118"/>
      <c r="O10" s="118"/>
      <c r="P10" s="118"/>
      <c r="Q10" s="118"/>
      <c r="R10" s="118">
        <v>5</v>
      </c>
      <c r="S10" s="118" t="str">
        <f ca="1">IFERROR(INDEX(tbSetores[],MATCH(LARGE(tbSetores[contagem],R10),tbSetores[contagem],0),2),"")</f>
        <v>AG CARLOS PRATES</v>
      </c>
      <c r="T10" s="165">
        <f ca="1">IFERROR(VLOOKUP($S10,tbSetores[[Setor]:[horas]],2,FALSE),0)</f>
        <v>9.9599999999999995E-5</v>
      </c>
      <c r="U10" s="166">
        <f ca="1">IFERROR(VLOOKUP($S10,tbSetores[[Setor]:[horas]],3,FALSE),0)</f>
        <v>9.9599999999999995E-5</v>
      </c>
    </row>
  </sheetData>
  <sheetProtection password="9004" sheet="1" objects="1" scenarios="1"/>
  <printOptions horizontalCentered="1"/>
  <pageMargins left="0.23622047244094491" right="0.23622047244094491" top="0.74803149606299213" bottom="0.74803149606299213" header="0.31496062992125984" footer="0.31496062992125984"/>
  <pageSetup paperSize="9" scale="77" orientation="landscape" r:id="rId1"/>
  <headerFooter>
    <oddHeader>&amp;CDASHBOARD DO CONTROLE DE FREQUÊNCIA DE FUNCIONÁRIOS</oddHeader>
    <oddFooter>&amp;LImpresso em &amp;D as &amp;T&amp;RPágina &amp;P de &amp;N páginas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2" sqref="C2:C8"/>
    </sheetView>
  </sheetViews>
  <sheetFormatPr defaultRowHeight="15" x14ac:dyDescent="0.25"/>
  <cols>
    <col min="1" max="1" width="23.7109375" bestFit="1" customWidth="1"/>
    <col min="2" max="2" width="2.7109375" customWidth="1"/>
    <col min="3" max="3" width="28.5703125" customWidth="1"/>
  </cols>
  <sheetData>
    <row r="1" spans="1:3" x14ac:dyDescent="0.25">
      <c r="A1" s="4" t="s">
        <v>69</v>
      </c>
      <c r="C1" s="4" t="s">
        <v>70</v>
      </c>
    </row>
    <row r="2" spans="1:3" x14ac:dyDescent="0.25">
      <c r="A2" s="4" t="s">
        <v>82</v>
      </c>
      <c r="C2" s="4" t="s">
        <v>77</v>
      </c>
    </row>
    <row r="3" spans="1:3" x14ac:dyDescent="0.25">
      <c r="A3" s="4" t="s">
        <v>74</v>
      </c>
      <c r="C3" s="4" t="s">
        <v>76</v>
      </c>
    </row>
    <row r="4" spans="1:3" x14ac:dyDescent="0.25">
      <c r="A4" s="4" t="s">
        <v>72</v>
      </c>
      <c r="C4" s="4" t="s">
        <v>80</v>
      </c>
    </row>
    <row r="5" spans="1:3" x14ac:dyDescent="0.25">
      <c r="A5" s="4" t="s">
        <v>75</v>
      </c>
      <c r="C5" s="4" t="s">
        <v>83</v>
      </c>
    </row>
    <row r="6" spans="1:3" x14ac:dyDescent="0.25">
      <c r="A6" s="4" t="s">
        <v>73</v>
      </c>
      <c r="C6" s="4" t="s">
        <v>78</v>
      </c>
    </row>
    <row r="7" spans="1:3" x14ac:dyDescent="0.25">
      <c r="C7" s="4" t="s">
        <v>79</v>
      </c>
    </row>
    <row r="8" spans="1:3" x14ac:dyDescent="0.25">
      <c r="C8" s="4" t="s">
        <v>81</v>
      </c>
    </row>
  </sheetData>
  <sortState ref="C2:C8">
    <sortCondition ref="C2"/>
  </sortState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showGridLines="0" zoomScaleNormal="100" workbookViewId="0">
      <selection sqref="A1:XFD1048576"/>
    </sheetView>
  </sheetViews>
  <sheetFormatPr defaultRowHeight="15" x14ac:dyDescent="0.25"/>
  <cols>
    <col min="1" max="1" width="2.7109375" style="1" customWidth="1"/>
    <col min="2" max="2" width="85.5703125" style="23" customWidth="1"/>
    <col min="3" max="3" width="3.5703125" style="23" customWidth="1"/>
    <col min="4" max="4" width="85.5703125" style="23" customWidth="1"/>
    <col min="5" max="6" width="9.140625" style="23"/>
    <col min="7" max="16384" width="9.140625" style="31"/>
  </cols>
  <sheetData>
    <row r="1" spans="1:4" s="5" customFormat="1" ht="30" customHeight="1" x14ac:dyDescent="0.25"/>
    <row r="2" spans="1:4" s="6" customFormat="1" ht="24.95" customHeight="1" x14ac:dyDescent="0.25"/>
    <row r="3" spans="1:4" s="7" customFormat="1" ht="20.100000000000001" customHeight="1" x14ac:dyDescent="0.25"/>
    <row r="4" spans="1:4" s="23" customFormat="1" x14ac:dyDescent="0.25">
      <c r="A4" s="1"/>
    </row>
    <row r="5" spans="1:4" s="23" customFormat="1" ht="18.75" x14ac:dyDescent="0.25">
      <c r="A5" s="1"/>
      <c r="B5" s="24" t="s">
        <v>6</v>
      </c>
      <c r="C5" s="25"/>
      <c r="D5" s="24" t="s">
        <v>7</v>
      </c>
    </row>
    <row r="6" spans="1:4" s="23" customFormat="1" ht="66" customHeight="1" x14ac:dyDescent="0.25">
      <c r="A6" s="1"/>
      <c r="B6" s="26" t="s">
        <v>8</v>
      </c>
      <c r="C6" s="25"/>
      <c r="D6" s="26" t="s">
        <v>9</v>
      </c>
    </row>
    <row r="7" spans="1:4" s="23" customFormat="1" ht="9.9499999999999993" customHeight="1" x14ac:dyDescent="0.25">
      <c r="A7" s="1"/>
      <c r="B7" s="27"/>
      <c r="C7" s="25"/>
      <c r="D7" s="27"/>
    </row>
    <row r="8" spans="1:4" s="23" customFormat="1" ht="18.75" x14ac:dyDescent="0.25">
      <c r="A8" s="1"/>
      <c r="B8" s="24" t="s">
        <v>10</v>
      </c>
      <c r="C8" s="25"/>
      <c r="D8" s="24" t="s">
        <v>11</v>
      </c>
    </row>
    <row r="9" spans="1:4" s="23" customFormat="1" ht="66" customHeight="1" x14ac:dyDescent="0.25">
      <c r="A9" s="1"/>
      <c r="B9" s="26" t="s">
        <v>8</v>
      </c>
      <c r="C9" s="25"/>
      <c r="D9" s="26" t="s">
        <v>12</v>
      </c>
    </row>
    <row r="10" spans="1:4" s="23" customFormat="1" ht="9.9499999999999993" customHeight="1" x14ac:dyDescent="0.25">
      <c r="A10" s="1"/>
      <c r="B10" s="27"/>
      <c r="C10" s="25"/>
      <c r="D10" s="27"/>
    </row>
    <row r="11" spans="1:4" s="23" customFormat="1" ht="18.75" x14ac:dyDescent="0.25">
      <c r="A11" s="1"/>
      <c r="B11" s="24" t="s">
        <v>13</v>
      </c>
      <c r="C11" s="25"/>
      <c r="D11" s="24" t="s">
        <v>14</v>
      </c>
    </row>
    <row r="12" spans="1:4" s="23" customFormat="1" ht="66" customHeight="1" x14ac:dyDescent="0.25">
      <c r="A12" s="1"/>
      <c r="B12" s="26" t="s">
        <v>15</v>
      </c>
      <c r="C12" s="25"/>
      <c r="D12" s="28" t="s">
        <v>16</v>
      </c>
    </row>
    <row r="13" spans="1:4" s="23" customFormat="1" ht="9.9499999999999993" customHeight="1" x14ac:dyDescent="0.25">
      <c r="A13" s="1"/>
      <c r="B13" s="27"/>
      <c r="C13" s="25"/>
      <c r="D13" s="29"/>
    </row>
    <row r="14" spans="1:4" s="23" customFormat="1" ht="18.75" x14ac:dyDescent="0.25">
      <c r="A14" s="1"/>
      <c r="B14" s="24" t="s">
        <v>17</v>
      </c>
      <c r="C14" s="25"/>
      <c r="D14" s="24" t="s">
        <v>18</v>
      </c>
    </row>
    <row r="15" spans="1:4" s="23" customFormat="1" ht="66" customHeight="1" x14ac:dyDescent="0.25">
      <c r="A15" s="1"/>
      <c r="B15" s="26" t="s">
        <v>19</v>
      </c>
      <c r="C15" s="25"/>
      <c r="D15" s="26" t="s">
        <v>20</v>
      </c>
    </row>
    <row r="16" spans="1:4" s="23" customFormat="1" x14ac:dyDescent="0.25">
      <c r="A16" s="1"/>
    </row>
    <row r="17" spans="1:9" s="23" customFormat="1" x14ac:dyDescent="0.25">
      <c r="A17" s="1"/>
    </row>
    <row r="18" spans="1:9" s="23" customFormat="1" x14ac:dyDescent="0.25">
      <c r="A18" s="1"/>
    </row>
    <row r="19" spans="1:9" s="23" customFormat="1" x14ac:dyDescent="0.25">
      <c r="A19" s="1"/>
    </row>
    <row r="20" spans="1:9" s="23" customFormat="1" x14ac:dyDescent="0.25">
      <c r="A20" s="1"/>
    </row>
    <row r="21" spans="1:9" s="23" customFormat="1" x14ac:dyDescent="0.25">
      <c r="A21" s="1"/>
    </row>
    <row r="22" spans="1:9" s="23" customFormat="1" x14ac:dyDescent="0.25">
      <c r="A22" s="1"/>
    </row>
    <row r="23" spans="1:9" s="23" customFormat="1" x14ac:dyDescent="0.25">
      <c r="A23" s="1"/>
    </row>
    <row r="24" spans="1:9" s="23" customFormat="1" x14ac:dyDescent="0.25">
      <c r="A24" s="1"/>
    </row>
    <row r="25" spans="1:9" s="23" customFormat="1" x14ac:dyDescent="0.25">
      <c r="A25" s="1"/>
    </row>
    <row r="26" spans="1:9" s="23" customFormat="1" x14ac:dyDescent="0.25">
      <c r="A26" s="1"/>
    </row>
    <row r="27" spans="1:9" s="23" customFormat="1" x14ac:dyDescent="0.25">
      <c r="A27" s="1"/>
      <c r="B27" s="23" t="str">
        <f t="shared" ref="B27:B28" si="0">IF(D27="","",C27&amp;". "&amp;D27)</f>
        <v/>
      </c>
      <c r="I27" s="30"/>
    </row>
    <row r="28" spans="1:9" s="23" customFormat="1" x14ac:dyDescent="0.25">
      <c r="A28" s="1"/>
      <c r="B28" s="23" t="str">
        <f t="shared" si="0"/>
        <v/>
      </c>
    </row>
    <row r="29" spans="1:9" s="23" customFormat="1" x14ac:dyDescent="0.25">
      <c r="A29" s="1"/>
    </row>
    <row r="30" spans="1:9" s="23" customFormat="1" x14ac:dyDescent="0.25">
      <c r="A30" s="1"/>
    </row>
  </sheetData>
  <sheetProtection password="9004" sheet="1" objects="1" scenarios="1" formatColumns="0" formatRows="0" selectLockedCells="1" autoFilter="0"/>
  <pageMargins left="0.23622047244094491" right="0.23622047244094491" top="0.74803149606299213" bottom="0.74803149606299213" header="0.31496062992125984" footer="0.31496062992125984"/>
  <pageSetup paperSize="9" scale="80" fitToHeight="100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3"/>
  <sheetViews>
    <sheetView showGridLines="0" zoomScaleNormal="100" workbookViewId="0">
      <selection sqref="A1:XFD1048576"/>
    </sheetView>
  </sheetViews>
  <sheetFormatPr defaultColWidth="0" defaultRowHeight="15" customHeight="1" zeroHeight="1" x14ac:dyDescent="0.25"/>
  <cols>
    <col min="1" max="1" width="2.7109375" style="1" customWidth="1"/>
    <col min="2" max="2" width="8.7109375" style="43" customWidth="1"/>
    <col min="3" max="3" width="71.140625" style="43" customWidth="1"/>
    <col min="4" max="4" width="17.140625" style="43" customWidth="1"/>
    <col min="5" max="5" width="11.28515625" style="43" customWidth="1"/>
    <col min="6" max="6" width="6.140625" style="43" customWidth="1"/>
    <col min="7" max="8" width="8.85546875" style="43" customWidth="1"/>
    <col min="9" max="9" width="17.5703125" style="43" customWidth="1"/>
    <col min="10" max="10" width="14.7109375" style="43" customWidth="1"/>
    <col min="11" max="11" width="8.42578125" style="43" customWidth="1"/>
    <col min="12" max="12" width="2.28515625" style="43" customWidth="1"/>
    <col min="13" max="17" width="8.85546875" style="43" customWidth="1"/>
    <col min="18" max="18" width="22.28515625" style="43" customWidth="1"/>
    <col min="19" max="30" width="8.85546875" style="43" customWidth="1"/>
    <col min="31" max="31" width="0" style="43" hidden="1" customWidth="1"/>
    <col min="32" max="16384" width="8.85546875" style="43" hidden="1"/>
  </cols>
  <sheetData>
    <row r="1" spans="1:30" s="5" customFormat="1" ht="30" customHeight="1" x14ac:dyDescent="0.25"/>
    <row r="2" spans="1:30" s="6" customFormat="1" ht="24.95" customHeight="1" x14ac:dyDescent="0.25"/>
    <row r="3" spans="1:30" s="7" customFormat="1" ht="20.100000000000001" customHeight="1" x14ac:dyDescent="0.25"/>
    <row r="4" spans="1:30" s="36" customFormat="1" ht="24" customHeight="1" x14ac:dyDescent="0.35">
      <c r="A4" s="2"/>
      <c r="B4" s="32"/>
      <c r="C4" s="33"/>
      <c r="D4" s="34"/>
      <c r="E4" s="34"/>
      <c r="F4" s="34"/>
      <c r="G4" s="34"/>
      <c r="H4" s="34"/>
      <c r="I4" s="34"/>
      <c r="J4" s="35"/>
      <c r="K4" s="35"/>
      <c r="L4" s="35"/>
      <c r="M4" s="35"/>
      <c r="N4" s="35"/>
      <c r="O4" s="35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</row>
    <row r="5" spans="1:30" s="36" customFormat="1" ht="24" customHeight="1" x14ac:dyDescent="0.25">
      <c r="A5" s="2"/>
      <c r="B5" s="37">
        <v>1</v>
      </c>
      <c r="C5" s="38" t="s">
        <v>23</v>
      </c>
      <c r="D5" s="39" t="s">
        <v>21</v>
      </c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</row>
    <row r="6" spans="1:30" ht="24" customHeight="1" x14ac:dyDescent="0.25">
      <c r="A6" s="3"/>
      <c r="B6" s="41"/>
      <c r="C6" s="24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spans="1:30" ht="24" customHeight="1" x14ac:dyDescent="0.25">
      <c r="B7" s="37">
        <v>2</v>
      </c>
      <c r="C7" s="38" t="s">
        <v>24</v>
      </c>
      <c r="D7" s="39" t="s">
        <v>21</v>
      </c>
    </row>
    <row r="8" spans="1:30" ht="24" customHeight="1" x14ac:dyDescent="0.3">
      <c r="B8" s="41"/>
      <c r="C8" s="44"/>
      <c r="D8" s="45"/>
      <c r="E8" s="45"/>
      <c r="F8" s="45"/>
      <c r="G8" s="45"/>
      <c r="H8" s="45"/>
      <c r="I8" s="45"/>
      <c r="J8" s="45"/>
    </row>
    <row r="9" spans="1:30" ht="24" customHeight="1" x14ac:dyDescent="0.25">
      <c r="B9" s="37">
        <v>3</v>
      </c>
      <c r="C9" s="38" t="s">
        <v>25</v>
      </c>
      <c r="D9" s="39" t="s">
        <v>21</v>
      </c>
      <c r="J9" s="46"/>
      <c r="K9" s="47"/>
      <c r="L9" s="47"/>
      <c r="M9" s="47"/>
      <c r="N9" s="47"/>
    </row>
    <row r="10" spans="1:30" ht="24" customHeight="1" x14ac:dyDescent="0.3">
      <c r="B10" s="41"/>
      <c r="C10" s="44"/>
    </row>
    <row r="11" spans="1:30" ht="24" customHeight="1" x14ac:dyDescent="0.25">
      <c r="B11" s="37">
        <v>4</v>
      </c>
      <c r="C11" s="38" t="s">
        <v>26</v>
      </c>
      <c r="D11" s="39" t="s">
        <v>21</v>
      </c>
    </row>
    <row r="12" spans="1:30" ht="24" customHeight="1" x14ac:dyDescent="0.3">
      <c r="B12" s="41"/>
      <c r="C12" s="44"/>
    </row>
    <row r="13" spans="1:30" ht="24" customHeight="1" x14ac:dyDescent="0.25">
      <c r="B13" s="37">
        <v>5</v>
      </c>
      <c r="C13" s="38" t="s">
        <v>27</v>
      </c>
      <c r="D13" s="39" t="s">
        <v>21</v>
      </c>
    </row>
    <row r="14" spans="1:30" x14ac:dyDescent="0.25"/>
    <row r="15" spans="1:30" x14ac:dyDescent="0.25"/>
    <row r="16" spans="1:30" ht="21" x14ac:dyDescent="0.25">
      <c r="J16" s="48"/>
    </row>
    <row r="17" spans="10:10" x14ac:dyDescent="0.25">
      <c r="J17" s="46"/>
    </row>
    <row r="18" spans="10:10" x14ac:dyDescent="0.25"/>
    <row r="19" spans="10:10" x14ac:dyDescent="0.25"/>
    <row r="20" spans="10:10" ht="21" x14ac:dyDescent="0.25">
      <c r="J20" s="48"/>
    </row>
    <row r="21" spans="10:10" x14ac:dyDescent="0.25">
      <c r="J21" s="46"/>
    </row>
    <row r="22" spans="10:10" x14ac:dyDescent="0.25"/>
    <row r="23" spans="10:10" x14ac:dyDescent="0.25"/>
    <row r="24" spans="10:10" ht="21" x14ac:dyDescent="0.25">
      <c r="J24" s="49"/>
    </row>
    <row r="25" spans="10:10" x14ac:dyDescent="0.25">
      <c r="J25" s="46"/>
    </row>
    <row r="26" spans="10:10" x14ac:dyDescent="0.25"/>
    <row r="27" spans="10:10" x14ac:dyDescent="0.25"/>
    <row r="28" spans="10:10" x14ac:dyDescent="0.25"/>
    <row r="29" spans="10:10" x14ac:dyDescent="0.25"/>
    <row r="30" spans="10:10" x14ac:dyDescent="0.25"/>
    <row r="31" spans="10:10" x14ac:dyDescent="0.25"/>
    <row r="32" spans="10:10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spans="10:10" x14ac:dyDescent="0.25"/>
    <row r="50" spans="10:10" x14ac:dyDescent="0.25"/>
    <row r="51" spans="10:10" x14ac:dyDescent="0.25"/>
    <row r="52" spans="10:10" x14ac:dyDescent="0.25"/>
    <row r="53" spans="10:10" x14ac:dyDescent="0.25">
      <c r="J53" s="50"/>
    </row>
    <row r="54" spans="10:10" x14ac:dyDescent="0.25"/>
    <row r="55" spans="10:10" x14ac:dyDescent="0.25"/>
    <row r="56" spans="10:10" x14ac:dyDescent="0.25"/>
    <row r="57" spans="10:10" x14ac:dyDescent="0.25"/>
    <row r="58" spans="10:10" x14ac:dyDescent="0.25"/>
    <row r="59" spans="10:10" x14ac:dyDescent="0.25"/>
    <row r="60" spans="10:10" x14ac:dyDescent="0.25"/>
    <row r="61" spans="10:10" x14ac:dyDescent="0.25"/>
    <row r="62" spans="10:10" x14ac:dyDescent="0.25"/>
    <row r="63" spans="10:10" x14ac:dyDescent="0.25"/>
  </sheetData>
  <sheetProtection password="9004" sheet="1" objects="1" scenarios="1" formatColumns="0" formatRows="0" selectLockedCells="1" autoFilter="0"/>
  <hyperlinks>
    <hyperlink ref="D24:J24" r:id="rId1" display="Planilha de Avaliação de Desempenho por Competências"/>
    <hyperlink ref="D9" r:id="rId2"/>
    <hyperlink ref="D7" r:id="rId3"/>
    <hyperlink ref="D11" r:id="rId4"/>
    <hyperlink ref="D13" r:id="rId5"/>
    <hyperlink ref="D5" r:id="rId6"/>
  </hyperlinks>
  <pageMargins left="0.75" right="0.75" top="1" bottom="1" header="0.5" footer="0.5"/>
  <pageSetup paperSize="9" orientation="portrait" horizontalDpi="4294967292" verticalDpi="4294967292" r:id="rId7"/>
  <drawing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showGridLines="0" zoomScaleNormal="100" zoomScaleSheetLayoutView="80" workbookViewId="0">
      <selection sqref="A1:XFD1048576"/>
    </sheetView>
  </sheetViews>
  <sheetFormatPr defaultColWidth="9.140625" defaultRowHeight="15" customHeight="1" zeroHeight="1" x14ac:dyDescent="0.25"/>
  <cols>
    <col min="1" max="1" width="2.7109375" style="1" customWidth="1"/>
    <col min="2" max="3" width="10.85546875" style="43" customWidth="1"/>
    <col min="4" max="4" width="10.7109375" style="43" customWidth="1"/>
    <col min="5" max="16" width="10.85546875" style="43" customWidth="1"/>
    <col min="17" max="18" width="9.140625" style="43" customWidth="1"/>
    <col min="19" max="16384" width="9.140625" style="43"/>
  </cols>
  <sheetData>
    <row r="1" spans="1:8" s="5" customFormat="1" ht="30" customHeight="1" x14ac:dyDescent="0.25"/>
    <row r="2" spans="1:8" s="6" customFormat="1" ht="24.95" customHeight="1" x14ac:dyDescent="0.25"/>
    <row r="3" spans="1:8" s="7" customFormat="1" ht="20.100000000000001" customHeight="1" x14ac:dyDescent="0.25"/>
    <row r="4" spans="1:8" s="34" customFormat="1" ht="23.25" x14ac:dyDescent="0.35">
      <c r="B4" s="51" t="s">
        <v>22</v>
      </c>
    </row>
    <row r="5" spans="1:8" s="34" customFormat="1" x14ac:dyDescent="0.25">
      <c r="A5" s="2"/>
    </row>
    <row r="6" spans="1:8" s="43" customFormat="1" ht="35.25" customHeight="1" x14ac:dyDescent="0.25">
      <c r="A6" s="3"/>
      <c r="H6" s="9"/>
    </row>
    <row r="7" spans="1:8" s="43" customFormat="1" ht="35.25" customHeight="1" x14ac:dyDescent="0.25">
      <c r="A7" s="1"/>
    </row>
    <row r="8" spans="1:8" s="43" customFormat="1" ht="30" customHeight="1" x14ac:dyDescent="0.25">
      <c r="A8" s="1"/>
    </row>
    <row r="9" spans="1:8" s="43" customFormat="1" ht="30" customHeight="1" x14ac:dyDescent="0.25">
      <c r="A9" s="1"/>
    </row>
    <row r="10" spans="1:8" s="43" customFormat="1" ht="30" customHeight="1" x14ac:dyDescent="0.25">
      <c r="A10" s="1"/>
    </row>
    <row r="11" spans="1:8" s="43" customFormat="1" ht="30" customHeight="1" x14ac:dyDescent="0.25">
      <c r="A11" s="1"/>
    </row>
    <row r="12" spans="1:8" s="43" customFormat="1" ht="30" customHeight="1" x14ac:dyDescent="0.25">
      <c r="A12" s="1"/>
      <c r="G12" s="9"/>
    </row>
    <row r="13" spans="1:8" s="43" customFormat="1" ht="30" customHeight="1" x14ac:dyDescent="0.25">
      <c r="A13" s="1"/>
    </row>
    <row r="14" spans="1:8" s="43" customFormat="1" ht="30" customHeight="1" x14ac:dyDescent="0.25">
      <c r="A14" s="1"/>
    </row>
    <row r="15" spans="1:8" s="43" customFormat="1" ht="30" customHeight="1" x14ac:dyDescent="0.25">
      <c r="A15" s="1"/>
    </row>
    <row r="16" spans="1:8" s="43" customFormat="1" ht="30" customHeight="1" x14ac:dyDescent="0.25">
      <c r="A16" s="1"/>
    </row>
    <row r="17" spans="1:1" s="43" customFormat="1" ht="30" customHeight="1" x14ac:dyDescent="0.25">
      <c r="A17" s="1"/>
    </row>
    <row r="18" spans="1:1" s="43" customFormat="1" ht="30" customHeight="1" x14ac:dyDescent="0.25">
      <c r="A18" s="1"/>
    </row>
    <row r="19" spans="1:1" s="43" customFormat="1" ht="30" customHeight="1" x14ac:dyDescent="0.25">
      <c r="A19" s="1"/>
    </row>
    <row r="20" spans="1:1" s="43" customFormat="1" ht="30" customHeight="1" x14ac:dyDescent="0.25">
      <c r="A20" s="1"/>
    </row>
    <row r="21" spans="1:1" s="43" customFormat="1" ht="30" customHeight="1" x14ac:dyDescent="0.25">
      <c r="A21" s="1"/>
    </row>
    <row r="22" spans="1:1" s="43" customFormat="1" ht="30" customHeight="1" x14ac:dyDescent="0.25">
      <c r="A22" s="1"/>
    </row>
    <row r="23" spans="1:1" s="43" customFormat="1" ht="30" customHeight="1" x14ac:dyDescent="0.25">
      <c r="A23" s="1"/>
    </row>
    <row r="24" spans="1:1" s="43" customFormat="1" ht="30" customHeight="1" x14ac:dyDescent="0.25">
      <c r="A24" s="1"/>
    </row>
    <row r="25" spans="1:1" s="43" customFormat="1" ht="30" customHeight="1" x14ac:dyDescent="0.25">
      <c r="A25" s="1"/>
    </row>
    <row r="26" spans="1:1" s="43" customFormat="1" ht="30" customHeight="1" x14ac:dyDescent="0.25">
      <c r="A26" s="1"/>
    </row>
    <row r="27" spans="1:1" s="43" customFormat="1" ht="30" customHeight="1" x14ac:dyDescent="0.25">
      <c r="A27" s="1"/>
    </row>
    <row r="28" spans="1:1" s="43" customFormat="1" ht="30" customHeight="1" x14ac:dyDescent="0.25">
      <c r="A28" s="1"/>
    </row>
    <row r="29" spans="1:1" s="43" customFormat="1" ht="30" customHeight="1" x14ac:dyDescent="0.25">
      <c r="A29" s="1"/>
    </row>
    <row r="30" spans="1:1" s="43" customFormat="1" ht="30" customHeight="1" x14ac:dyDescent="0.25">
      <c r="A30" s="1"/>
    </row>
    <row r="31" spans="1:1" s="43" customFormat="1" ht="30" customHeight="1" x14ac:dyDescent="0.25">
      <c r="A31" s="1"/>
    </row>
    <row r="32" spans="1:1" s="43" customFormat="1" ht="30" customHeight="1" x14ac:dyDescent="0.25">
      <c r="A32" s="1"/>
    </row>
    <row r="33" spans="1:1" s="43" customFormat="1" ht="30" customHeight="1" x14ac:dyDescent="0.25">
      <c r="A33" s="1"/>
    </row>
    <row r="34" spans="1:1" s="43" customFormat="1" ht="30" customHeight="1" x14ac:dyDescent="0.25">
      <c r="A34" s="1"/>
    </row>
    <row r="35" spans="1:1" s="43" customFormat="1" ht="30" customHeight="1" x14ac:dyDescent="0.25">
      <c r="A35" s="1"/>
    </row>
    <row r="36" spans="1:1" s="43" customFormat="1" ht="30" customHeight="1" x14ac:dyDescent="0.25">
      <c r="A36" s="1"/>
    </row>
    <row r="37" spans="1:1" s="43" customFormat="1" ht="30" customHeight="1" x14ac:dyDescent="0.25">
      <c r="A37" s="1"/>
    </row>
    <row r="38" spans="1:1" s="43" customFormat="1" ht="30" customHeight="1" x14ac:dyDescent="0.25">
      <c r="A38" s="1"/>
    </row>
    <row r="39" spans="1:1" s="43" customFormat="1" ht="30" customHeight="1" x14ac:dyDescent="0.25">
      <c r="A39" s="1"/>
    </row>
    <row r="40" spans="1:1" s="43" customFormat="1" ht="30" customHeight="1" x14ac:dyDescent="0.25">
      <c r="A40" s="1"/>
    </row>
    <row r="41" spans="1:1" s="43" customFormat="1" ht="30" customHeight="1" x14ac:dyDescent="0.25">
      <c r="A41" s="1"/>
    </row>
    <row r="42" spans="1:1" s="43" customFormat="1" ht="30" customHeight="1" x14ac:dyDescent="0.25">
      <c r="A42" s="1"/>
    </row>
    <row r="43" spans="1:1" s="43" customFormat="1" ht="30" customHeight="1" x14ac:dyDescent="0.25">
      <c r="A43" s="1"/>
    </row>
    <row r="44" spans="1:1" s="43" customFormat="1" ht="30" customHeight="1" x14ac:dyDescent="0.25">
      <c r="A44" s="1"/>
    </row>
    <row r="45" spans="1:1" s="43" customFormat="1" ht="30" customHeight="1" x14ac:dyDescent="0.25">
      <c r="A45" s="1"/>
    </row>
    <row r="46" spans="1:1" s="43" customFormat="1" ht="30" customHeight="1" x14ac:dyDescent="0.25">
      <c r="A46" s="1"/>
    </row>
    <row r="47" spans="1:1" s="43" customFormat="1" ht="30" customHeight="1" x14ac:dyDescent="0.25">
      <c r="A47" s="1"/>
    </row>
    <row r="48" spans="1:1" s="43" customFormat="1" ht="30" customHeight="1" x14ac:dyDescent="0.25">
      <c r="A48" s="1"/>
    </row>
    <row r="49" spans="1:1" s="43" customFormat="1" ht="30" customHeight="1" x14ac:dyDescent="0.25">
      <c r="A49" s="1"/>
    </row>
    <row r="50" spans="1:1" s="43" customFormat="1" ht="30" customHeight="1" x14ac:dyDescent="0.25">
      <c r="A50" s="1"/>
    </row>
    <row r="51" spans="1:1" s="43" customFormat="1" ht="30" customHeight="1" x14ac:dyDescent="0.25">
      <c r="A51" s="1"/>
    </row>
    <row r="52" spans="1:1" s="43" customFormat="1" ht="30" customHeight="1" x14ac:dyDescent="0.25">
      <c r="A52" s="1"/>
    </row>
    <row r="53" spans="1:1" s="43" customFormat="1" ht="30" customHeight="1" x14ac:dyDescent="0.25">
      <c r="A53" s="1"/>
    </row>
    <row r="54" spans="1:1" s="43" customFormat="1" ht="30" customHeight="1" x14ac:dyDescent="0.25">
      <c r="A54" s="1"/>
    </row>
    <row r="55" spans="1:1" s="43" customFormat="1" ht="30" customHeight="1" x14ac:dyDescent="0.25">
      <c r="A55" s="1"/>
    </row>
    <row r="56" spans="1:1" s="43" customFormat="1" ht="30" customHeight="1" x14ac:dyDescent="0.25">
      <c r="A56" s="1"/>
    </row>
    <row r="57" spans="1:1" s="43" customFormat="1" ht="30" customHeight="1" x14ac:dyDescent="0.25">
      <c r="A57" s="1"/>
    </row>
    <row r="58" spans="1:1" s="43" customFormat="1" ht="30" customHeight="1" x14ac:dyDescent="0.25">
      <c r="A58" s="1"/>
    </row>
    <row r="59" spans="1:1" s="43" customFormat="1" ht="30" customHeight="1" x14ac:dyDescent="0.25">
      <c r="A59" s="1"/>
    </row>
    <row r="60" spans="1:1" s="43" customFormat="1" ht="30" customHeight="1" x14ac:dyDescent="0.25">
      <c r="A60" s="1"/>
    </row>
    <row r="61" spans="1:1" s="43" customFormat="1" ht="30" customHeight="1" x14ac:dyDescent="0.25">
      <c r="A61" s="1"/>
    </row>
    <row r="62" spans="1:1" s="43" customFormat="1" ht="30" customHeight="1" x14ac:dyDescent="0.25">
      <c r="A62" s="1"/>
    </row>
    <row r="63" spans="1:1" s="43" customFormat="1" ht="30" customHeight="1" x14ac:dyDescent="0.25">
      <c r="A63" s="1"/>
    </row>
    <row r="64" spans="1:1" s="43" customFormat="1" ht="30" customHeight="1" x14ac:dyDescent="0.25">
      <c r="A64" s="1"/>
    </row>
    <row r="65" spans="1:1" s="43" customFormat="1" ht="30" customHeight="1" x14ac:dyDescent="0.25">
      <c r="A65" s="1"/>
    </row>
    <row r="66" spans="1:1" s="43" customFormat="1" ht="30" customHeight="1" x14ac:dyDescent="0.25">
      <c r="A66" s="1"/>
    </row>
    <row r="67" spans="1:1" s="43" customFormat="1" ht="30" customHeight="1" x14ac:dyDescent="0.25">
      <c r="A67" s="1"/>
    </row>
    <row r="68" spans="1:1" s="43" customFormat="1" ht="30" customHeight="1" x14ac:dyDescent="0.25">
      <c r="A68" s="1"/>
    </row>
    <row r="69" spans="1:1" s="43" customFormat="1" ht="30" customHeight="1" x14ac:dyDescent="0.25">
      <c r="A69" s="1"/>
    </row>
    <row r="70" spans="1:1" s="43" customFormat="1" ht="30" customHeight="1" x14ac:dyDescent="0.25">
      <c r="A70" s="1"/>
    </row>
    <row r="71" spans="1:1" s="43" customFormat="1" ht="30" customHeight="1" x14ac:dyDescent="0.25">
      <c r="A71" s="1"/>
    </row>
    <row r="72" spans="1:1" s="43" customFormat="1" ht="30" customHeight="1" x14ac:dyDescent="0.25">
      <c r="A72" s="1"/>
    </row>
    <row r="73" spans="1:1" s="43" customFormat="1" ht="30" customHeight="1" x14ac:dyDescent="0.25">
      <c r="A73" s="1"/>
    </row>
    <row r="74" spans="1:1" s="43" customFormat="1" ht="30" customHeight="1" x14ac:dyDescent="0.25">
      <c r="A74" s="1"/>
    </row>
    <row r="75" spans="1:1" s="43" customFormat="1" ht="30" customHeight="1" x14ac:dyDescent="0.25">
      <c r="A75" s="1"/>
    </row>
    <row r="76" spans="1:1" s="43" customFormat="1" ht="30" customHeight="1" x14ac:dyDescent="0.25">
      <c r="A76" s="1"/>
    </row>
    <row r="77" spans="1:1" s="43" customFormat="1" ht="30" customHeight="1" x14ac:dyDescent="0.25">
      <c r="A77" s="1"/>
    </row>
    <row r="78" spans="1:1" s="43" customFormat="1" ht="30" customHeight="1" x14ac:dyDescent="0.25">
      <c r="A78" s="1"/>
    </row>
    <row r="79" spans="1:1" s="43" customFormat="1" ht="30" customHeight="1" x14ac:dyDescent="0.25">
      <c r="A79" s="1"/>
    </row>
    <row r="80" spans="1:1" s="43" customFormat="1" ht="30" customHeight="1" x14ac:dyDescent="0.25">
      <c r="A80" s="1"/>
    </row>
    <row r="81" spans="1:1" s="43" customFormat="1" ht="30" customHeight="1" x14ac:dyDescent="0.25">
      <c r="A81" s="1"/>
    </row>
    <row r="82" spans="1:1" s="43" customFormat="1" ht="30" customHeight="1" x14ac:dyDescent="0.25">
      <c r="A82" s="1"/>
    </row>
    <row r="83" spans="1:1" s="43" customFormat="1" ht="30" customHeight="1" x14ac:dyDescent="0.25">
      <c r="A83" s="1"/>
    </row>
    <row r="84" spans="1:1" s="43" customFormat="1" ht="30" customHeight="1" x14ac:dyDescent="0.25">
      <c r="A84" s="1"/>
    </row>
    <row r="85" spans="1:1" s="43" customFormat="1" ht="30" customHeight="1" x14ac:dyDescent="0.25">
      <c r="A85" s="1"/>
    </row>
    <row r="86" spans="1:1" s="43" customFormat="1" ht="30" customHeight="1" x14ac:dyDescent="0.25">
      <c r="A86" s="1"/>
    </row>
    <row r="87" spans="1:1" s="43" customFormat="1" ht="30" customHeight="1" x14ac:dyDescent="0.25">
      <c r="A87" s="1"/>
    </row>
    <row r="88" spans="1:1" s="43" customFormat="1" ht="30" customHeight="1" x14ac:dyDescent="0.25">
      <c r="A88" s="1"/>
    </row>
    <row r="89" spans="1:1" s="43" customFormat="1" ht="30" customHeight="1" x14ac:dyDescent="0.25">
      <c r="A89" s="1"/>
    </row>
    <row r="90" spans="1:1" s="43" customFormat="1" ht="30" customHeight="1" x14ac:dyDescent="0.25">
      <c r="A90" s="1"/>
    </row>
    <row r="91" spans="1:1" s="43" customFormat="1" ht="30" customHeight="1" x14ac:dyDescent="0.25">
      <c r="A91" s="1"/>
    </row>
    <row r="92" spans="1:1" s="43" customFormat="1" ht="30" customHeight="1" x14ac:dyDescent="0.25">
      <c r="A92" s="1"/>
    </row>
    <row r="93" spans="1:1" s="43" customFormat="1" ht="30" customHeight="1" x14ac:dyDescent="0.25">
      <c r="A93" s="1"/>
    </row>
    <row r="94" spans="1:1" s="43" customFormat="1" ht="30" customHeight="1" x14ac:dyDescent="0.25">
      <c r="A94" s="1"/>
    </row>
    <row r="95" spans="1:1" s="43" customFormat="1" ht="30" customHeight="1" x14ac:dyDescent="0.25">
      <c r="A95" s="1"/>
    </row>
    <row r="96" spans="1:1" s="43" customFormat="1" ht="30" customHeight="1" x14ac:dyDescent="0.25">
      <c r="A96" s="1"/>
    </row>
    <row r="97" spans="1:1" s="43" customFormat="1" ht="30" customHeight="1" x14ac:dyDescent="0.25">
      <c r="A97" s="1"/>
    </row>
    <row r="98" spans="1:1" s="43" customFormat="1" ht="30" customHeight="1" x14ac:dyDescent="0.25">
      <c r="A98" s="1"/>
    </row>
    <row r="99" spans="1:1" s="43" customFormat="1" ht="30" customHeight="1" x14ac:dyDescent="0.25">
      <c r="A99" s="1"/>
    </row>
    <row r="100" spans="1:1" s="43" customFormat="1" ht="30" customHeight="1" x14ac:dyDescent="0.25">
      <c r="A100" s="1"/>
    </row>
    <row r="101" spans="1:1" s="43" customFormat="1" ht="30" customHeight="1" x14ac:dyDescent="0.25">
      <c r="A101" s="1"/>
    </row>
    <row r="102" spans="1:1" s="43" customFormat="1" ht="30" customHeight="1" x14ac:dyDescent="0.25">
      <c r="A102" s="1"/>
    </row>
    <row r="103" spans="1:1" s="43" customFormat="1" ht="15" customHeight="1" x14ac:dyDescent="0.25">
      <c r="A103" s="1"/>
    </row>
  </sheetData>
  <sheetProtection password="9004" sheet="1" objects="1" scenarios="1" formatColumns="0" formatRows="0" selectLockedCells="1" autoFilter="0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6"/>
  <sheetViews>
    <sheetView showGridLines="0" workbookViewId="0">
      <selection activeCell="C7" sqref="C7:E8"/>
    </sheetView>
  </sheetViews>
  <sheetFormatPr defaultRowHeight="15" x14ac:dyDescent="0.25"/>
  <cols>
    <col min="1" max="1" width="2.7109375" style="9" customWidth="1"/>
    <col min="2" max="2" width="5.7109375" style="9" customWidth="1"/>
    <col min="3" max="3" width="17.85546875" style="9" customWidth="1"/>
    <col min="4" max="4" width="17.28515625" style="9" customWidth="1"/>
    <col min="5" max="5" width="13.28515625" style="9" bestFit="1" customWidth="1"/>
    <col min="6" max="6" width="9.7109375" style="9" hidden="1" customWidth="1"/>
    <col min="7" max="7" width="7.140625" style="9" hidden="1" customWidth="1"/>
    <col min="8" max="8" width="11" style="9" hidden="1" customWidth="1"/>
    <col min="9" max="16384" width="9.140625" style="9"/>
  </cols>
  <sheetData>
    <row r="1" spans="2:8" s="5" customFormat="1" ht="30" customHeight="1" x14ac:dyDescent="0.25"/>
    <row r="2" spans="2:8" s="6" customFormat="1" ht="24.95" customHeight="1" x14ac:dyDescent="0.25"/>
    <row r="3" spans="2:8" s="7" customFormat="1" ht="20.100000000000001" customHeight="1" x14ac:dyDescent="0.25"/>
    <row r="4" spans="2:8" ht="21" x14ac:dyDescent="0.35">
      <c r="B4" s="52" t="s">
        <v>1</v>
      </c>
    </row>
    <row r="6" spans="2:8" ht="20.100000000000001" customHeight="1" x14ac:dyDescent="0.25">
      <c r="B6" s="53" t="s">
        <v>31</v>
      </c>
      <c r="C6" s="53" t="s">
        <v>32</v>
      </c>
      <c r="D6" s="53" t="s">
        <v>33</v>
      </c>
      <c r="E6" s="53" t="s">
        <v>34</v>
      </c>
      <c r="F6" s="54" t="s">
        <v>108</v>
      </c>
      <c r="G6" s="55" t="s">
        <v>109</v>
      </c>
      <c r="H6" s="55" t="s">
        <v>110</v>
      </c>
    </row>
    <row r="7" spans="2:8" ht="20.100000000000001" customHeight="1" x14ac:dyDescent="0.25">
      <c r="B7" s="56">
        <v>1</v>
      </c>
      <c r="C7" s="61" t="s">
        <v>44</v>
      </c>
      <c r="D7" s="61" t="s">
        <v>46</v>
      </c>
      <c r="E7" s="61" t="s">
        <v>48</v>
      </c>
      <c r="F7" s="58">
        <f ca="1">IF($C7="","",IFERROR(COUNTIFS(tbLancamentos[Empresa],$C7,tbLancamentos[Tratativa],"Descontar",tbLancamentos[Data],"&gt;="&amp;Res!$C$9,tbLancamentos[Data],"&lt;"&amp;Res!$O$9)+$H7,""))</f>
        <v>2.0001000000000002</v>
      </c>
      <c r="G7" s="59">
        <f ca="1">IF($C7="","",IFERROR(SUMIFS(tbLancamentos[Hr Devida],tbLancamentos[Empresa],$C7,tbLancamentos[Tratativa],"Descontar",tbLancamentos[Data],"&gt;="&amp;Res!$C$9,tbLancamentos[Data],"&lt;"&amp;Res!$O$9)+$H7,""))</f>
        <v>0.18096572026773727</v>
      </c>
      <c r="H7" s="60">
        <v>1E-4</v>
      </c>
    </row>
    <row r="8" spans="2:8" ht="20.100000000000001" customHeight="1" x14ac:dyDescent="0.25">
      <c r="B8" s="56">
        <v>2</v>
      </c>
      <c r="C8" s="61" t="s">
        <v>45</v>
      </c>
      <c r="D8" s="61" t="s">
        <v>47</v>
      </c>
      <c r="E8" s="61" t="s">
        <v>49</v>
      </c>
      <c r="F8" s="58">
        <f ca="1">IF($C8="","",IFERROR(COUNTIFS(tbLancamentos[Empresa],$C8,tbLancamentos[Tratativa],"Descontar",tbLancamentos[Data],"&gt;="&amp;Res!$C$9,tbLancamentos[Data],"&lt;"&amp;Res!$O$9)+$H8,""))</f>
        <v>1.0000998999999999</v>
      </c>
      <c r="G8" s="59">
        <f ca="1">IF($C8="","",IFERROR(SUMIFS(tbLancamentos[Hr Devida],tbLancamentos[Empresa],$C8,tbLancamentos[Tratativa],"Descontar",tbLancamentos[Data],"&gt;="&amp;Res!$C$9,tbLancamentos[Data],"&lt;"&amp;Res!$O$9)+$H8,""))</f>
        <v>5.3444806332566056E-2</v>
      </c>
      <c r="H8" s="60">
        <v>9.9900000000000002E-5</v>
      </c>
    </row>
    <row r="9" spans="2:8" ht="20.100000000000001" customHeight="1" x14ac:dyDescent="0.25">
      <c r="B9" s="56">
        <v>3</v>
      </c>
      <c r="C9" s="57"/>
      <c r="D9" s="57"/>
      <c r="E9" s="57"/>
      <c r="F9" s="58" t="str">
        <f>IF($C9="","",IFERROR(COUNTIFS(tbLancamentos[Empresa],$C9,tbLancamentos[Tratativa],"Descontar",tbLancamentos[Data],"&gt;="&amp;Res!$C$9,tbLancamentos[Data],"&lt;"&amp;Res!$O$9)+$H9,""))</f>
        <v/>
      </c>
      <c r="G9" s="59" t="str">
        <f>IF($C9="","",IFERROR(SUMIFS(tbLancamentos[Hr Devida],tbLancamentos[Empresa],$C9,tbLancamentos[Tratativa],"Descontar",tbLancamentos[Data],"&gt;="&amp;Res!$C$9,tbLancamentos[Data],"&lt;"&amp;Res!$O$9)+$H9,""))</f>
        <v/>
      </c>
      <c r="H9" s="60">
        <v>9.98E-5</v>
      </c>
    </row>
    <row r="10" spans="2:8" ht="20.100000000000001" customHeight="1" x14ac:dyDescent="0.25">
      <c r="B10" s="56">
        <v>4</v>
      </c>
      <c r="C10" s="57"/>
      <c r="D10" s="57"/>
      <c r="E10" s="57"/>
      <c r="F10" s="58" t="str">
        <f>IF($C10="","",IFERROR(COUNTIFS(tbLancamentos[Empresa],$C10,tbLancamentos[Tratativa],"Descontar",tbLancamentos[Data],"&gt;="&amp;Res!$C$9,tbLancamentos[Data],"&lt;"&amp;Res!$O$9)+$H10,""))</f>
        <v/>
      </c>
      <c r="G10" s="59" t="str">
        <f>IF($C10="","",IFERROR(SUMIFS(tbLancamentos[Hr Devida],tbLancamentos[Empresa],$C10,tbLancamentos[Tratativa],"Descontar",tbLancamentos[Data],"&gt;="&amp;Res!$C$9,tbLancamentos[Data],"&lt;"&amp;Res!$O$9)+$H10,""))</f>
        <v/>
      </c>
      <c r="H10" s="60">
        <v>9.9699999999999998E-5</v>
      </c>
    </row>
    <row r="11" spans="2:8" ht="20.100000000000001" customHeight="1" x14ac:dyDescent="0.25">
      <c r="B11" s="56">
        <v>5</v>
      </c>
      <c r="C11" s="57"/>
      <c r="D11" s="57"/>
      <c r="E11" s="57"/>
      <c r="F11" s="58" t="str">
        <f>IF($C11="","",IFERROR(COUNTIFS(tbLancamentos[Empresa],$C11,tbLancamentos[Tratativa],"Descontar",tbLancamentos[Data],"&gt;="&amp;Res!$C$9,tbLancamentos[Data],"&lt;"&amp;Res!$O$9)+$H11,""))</f>
        <v/>
      </c>
      <c r="G11" s="59" t="str">
        <f>IF($C11="","",IFERROR(SUMIFS(tbLancamentos[Hr Devida],tbLancamentos[Empresa],$C11,tbLancamentos[Tratativa],"Descontar",tbLancamentos[Data],"&gt;="&amp;Res!$C$9,tbLancamentos[Data],"&lt;"&amp;Res!$O$9)+$H11,""))</f>
        <v/>
      </c>
      <c r="H11" s="60">
        <v>9.9599999999999995E-5</v>
      </c>
    </row>
    <row r="12" spans="2:8" ht="20.100000000000001" customHeight="1" x14ac:dyDescent="0.25">
      <c r="B12" s="56">
        <v>6</v>
      </c>
      <c r="C12" s="57"/>
      <c r="D12" s="57"/>
      <c r="E12" s="57"/>
      <c r="F12" s="58" t="str">
        <f>IF($C12="","",IFERROR(COUNTIFS(tbLancamentos[Empresa],$C12,tbLancamentos[Tratativa],"Descontar",tbLancamentos[Data],"&gt;="&amp;Res!$C$9,tbLancamentos[Data],"&lt;"&amp;Res!$O$9)+$H12,""))</f>
        <v/>
      </c>
      <c r="G12" s="59" t="str">
        <f>IF($C12="","",IFERROR(SUMIFS(tbLancamentos[Hr Devida],tbLancamentos[Empresa],$C12,tbLancamentos[Tratativa],"Descontar",tbLancamentos[Data],"&gt;="&amp;Res!$C$9,tbLancamentos[Data],"&lt;"&amp;Res!$O$9)+$H12,""))</f>
        <v/>
      </c>
      <c r="H12" s="60">
        <v>9.9500000000000006E-5</v>
      </c>
    </row>
    <row r="13" spans="2:8" ht="20.100000000000001" customHeight="1" x14ac:dyDescent="0.25">
      <c r="B13" s="56">
        <v>7</v>
      </c>
      <c r="C13" s="57"/>
      <c r="D13" s="57"/>
      <c r="E13" s="57"/>
      <c r="F13" s="58" t="str">
        <f>IF($C13="","",IFERROR(COUNTIFS(tbLancamentos[Empresa],$C13,tbLancamentos[Tratativa],"Descontar",tbLancamentos[Data],"&gt;="&amp;Res!$C$9,tbLancamentos[Data],"&lt;"&amp;Res!$O$9)+$H13,""))</f>
        <v/>
      </c>
      <c r="G13" s="59" t="str">
        <f>IF($C13="","",IFERROR(SUMIFS(tbLancamentos[Hr Devida],tbLancamentos[Empresa],$C13,tbLancamentos[Tratativa],"Descontar",tbLancamentos[Data],"&gt;="&amp;Res!$C$9,tbLancamentos[Data],"&lt;"&amp;Res!$O$9)+$H13,""))</f>
        <v/>
      </c>
      <c r="H13" s="60">
        <v>9.9400000000000004E-5</v>
      </c>
    </row>
    <row r="14" spans="2:8" ht="20.100000000000001" customHeight="1" x14ac:dyDescent="0.25">
      <c r="B14" s="56">
        <v>8</v>
      </c>
      <c r="C14" s="57"/>
      <c r="D14" s="57"/>
      <c r="E14" s="57"/>
      <c r="F14" s="58" t="str">
        <f>IF($C14="","",IFERROR(COUNTIFS(tbLancamentos[Empresa],$C14,tbLancamentos[Tratativa],"Descontar",tbLancamentos[Data],"&gt;="&amp;Res!$C$9,tbLancamentos[Data],"&lt;"&amp;Res!$O$9)+$H14,""))</f>
        <v/>
      </c>
      <c r="G14" s="59" t="str">
        <f>IF($C14="","",IFERROR(SUMIFS(tbLancamentos[Hr Devida],tbLancamentos[Empresa],$C14,tbLancamentos[Tratativa],"Descontar",tbLancamentos[Data],"&gt;="&amp;Res!$C$9,tbLancamentos[Data],"&lt;"&amp;Res!$O$9)+$H14,""))</f>
        <v/>
      </c>
      <c r="H14" s="60">
        <v>9.9300000000000001E-5</v>
      </c>
    </row>
    <row r="15" spans="2:8" ht="20.100000000000001" customHeight="1" x14ac:dyDescent="0.25">
      <c r="B15" s="56">
        <v>9</v>
      </c>
      <c r="C15" s="57"/>
      <c r="D15" s="57"/>
      <c r="E15" s="57"/>
      <c r="F15" s="58" t="str">
        <f>IF($C15="","",IFERROR(COUNTIFS(tbLancamentos[Empresa],$C15,tbLancamentos[Tratativa],"Descontar",tbLancamentos[Data],"&gt;="&amp;Res!$C$9,tbLancamentos[Data],"&lt;"&amp;Res!$O$9)+$H15,""))</f>
        <v/>
      </c>
      <c r="G15" s="59" t="str">
        <f>IF($C15="","",IFERROR(SUMIFS(tbLancamentos[Hr Devida],tbLancamentos[Empresa],$C15,tbLancamentos[Tratativa],"Descontar",tbLancamentos[Data],"&gt;="&amp;Res!$C$9,tbLancamentos[Data],"&lt;"&amp;Res!$O$9)+$H15,""))</f>
        <v/>
      </c>
      <c r="H15" s="60">
        <v>9.9199999999999999E-5</v>
      </c>
    </row>
    <row r="16" spans="2:8" ht="20.100000000000001" customHeight="1" x14ac:dyDescent="0.25">
      <c r="B16" s="56">
        <v>10</v>
      </c>
      <c r="C16" s="57"/>
      <c r="D16" s="57"/>
      <c r="E16" s="57"/>
      <c r="F16" s="58" t="str">
        <f>IF($C16="","",IFERROR(COUNTIFS(tbLancamentos[Empresa],$C16,tbLancamentos[Tratativa],"Descontar",tbLancamentos[Data],"&gt;="&amp;Res!$C$9,tbLancamentos[Data],"&lt;"&amp;Res!$O$9)+$H16,""))</f>
        <v/>
      </c>
      <c r="G16" s="59" t="str">
        <f>IF($C16="","",IFERROR(SUMIFS(tbLancamentos[Hr Devida],tbLancamentos[Empresa],$C16,tbLancamentos[Tratativa],"Descontar",tbLancamentos[Data],"&gt;="&amp;Res!$C$9,tbLancamentos[Data],"&lt;"&amp;Res!$O$9)+$H16,""))</f>
        <v/>
      </c>
      <c r="H16" s="60">
        <v>9.9099999999999996E-5</v>
      </c>
    </row>
  </sheetData>
  <sheetProtection password="9004" sheet="1" objects="1" scenarios="1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23"/>
  <sheetViews>
    <sheetView showGridLines="0" workbookViewId="0">
      <selection activeCell="C7" sqref="C7:C11"/>
    </sheetView>
  </sheetViews>
  <sheetFormatPr defaultRowHeight="15" x14ac:dyDescent="0.25"/>
  <cols>
    <col min="1" max="1" width="2.7109375" style="9" customWidth="1"/>
    <col min="2" max="2" width="5.7109375" style="9" customWidth="1"/>
    <col min="3" max="3" width="35.85546875" style="9" bestFit="1" customWidth="1"/>
    <col min="4" max="4" width="14.28515625" style="9" hidden="1" customWidth="1"/>
    <col min="5" max="5" width="10.42578125" style="9" hidden="1" customWidth="1"/>
    <col min="6" max="6" width="15.5703125" style="9" hidden="1" customWidth="1"/>
    <col min="7" max="16384" width="9.140625" style="9"/>
  </cols>
  <sheetData>
    <row r="1" spans="2:6" s="5" customFormat="1" ht="30" customHeight="1" x14ac:dyDescent="0.25"/>
    <row r="2" spans="2:6" s="6" customFormat="1" ht="24.95" customHeight="1" x14ac:dyDescent="0.25"/>
    <row r="3" spans="2:6" s="7" customFormat="1" ht="20.100000000000001" customHeight="1" x14ac:dyDescent="0.25"/>
    <row r="4" spans="2:6" ht="21" x14ac:dyDescent="0.35">
      <c r="B4" s="52" t="s">
        <v>1</v>
      </c>
    </row>
    <row r="6" spans="2:6" ht="20.100000000000001" customHeight="1" x14ac:dyDescent="0.25">
      <c r="B6" s="62" t="s">
        <v>31</v>
      </c>
      <c r="C6" s="63" t="s">
        <v>35</v>
      </c>
      <c r="D6" s="63" t="s">
        <v>108</v>
      </c>
      <c r="E6" s="63" t="s">
        <v>109</v>
      </c>
      <c r="F6" s="63" t="s">
        <v>110</v>
      </c>
    </row>
    <row r="7" spans="2:6" ht="20.100000000000001" customHeight="1" x14ac:dyDescent="0.25">
      <c r="B7" s="64">
        <f>IFERROR(B6+1,1)</f>
        <v>1</v>
      </c>
      <c r="C7" s="61" t="s">
        <v>50</v>
      </c>
      <c r="D7" s="65">
        <f ca="1"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>1.0001</v>
      </c>
      <c r="E7" s="66">
        <f ca="1"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>0.11121701368045035</v>
      </c>
      <c r="F7" s="67">
        <f>IF(tbSetores[[#This Row],[Setor]]="","",IFERROR(F6-0.0000001,0.0001))</f>
        <v>1E-4</v>
      </c>
    </row>
    <row r="8" spans="2:6" ht="20.100000000000001" customHeight="1" x14ac:dyDescent="0.25">
      <c r="B8" s="64">
        <f t="shared" ref="B8:B71" si="0">IFERROR(B7+1,1)</f>
        <v>2</v>
      </c>
      <c r="C8" s="61" t="s">
        <v>41</v>
      </c>
      <c r="D8" s="68">
        <f ca="1"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>1.0000998999999999</v>
      </c>
      <c r="E8" s="69">
        <f ca="1"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>5.3444806332566056E-2</v>
      </c>
      <c r="F8" s="70">
        <f>IF(tbSetores[[#This Row],[Setor]]="","",IFERROR(F7-0.0000001,0.0001))</f>
        <v>9.9900000000000002E-5</v>
      </c>
    </row>
    <row r="9" spans="2:6" ht="20.100000000000001" customHeight="1" x14ac:dyDescent="0.25">
      <c r="B9" s="64">
        <f t="shared" si="0"/>
        <v>3</v>
      </c>
      <c r="C9" s="61" t="s">
        <v>43</v>
      </c>
      <c r="D9" s="68">
        <f ca="1"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>1.0000998000000001</v>
      </c>
      <c r="E9" s="69">
        <f ca="1"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>6.9848506587286932E-2</v>
      </c>
      <c r="F9" s="70">
        <f>IF(tbSetores[[#This Row],[Setor]]="","",IFERROR(F8-0.0000001,0.0001))</f>
        <v>9.98E-5</v>
      </c>
    </row>
    <row r="10" spans="2:6" ht="20.100000000000001" customHeight="1" x14ac:dyDescent="0.25">
      <c r="B10" s="64">
        <f t="shared" si="0"/>
        <v>4</v>
      </c>
      <c r="C10" s="61" t="s">
        <v>40</v>
      </c>
      <c r="D10" s="68">
        <f ca="1"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>9.9699999999999998E-5</v>
      </c>
      <c r="E10" s="69">
        <f ca="1"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>9.9699999999999998E-5</v>
      </c>
      <c r="F10" s="70">
        <f>IF(tbSetores[[#This Row],[Setor]]="","",IFERROR(F9-0.0000001,0.0001))</f>
        <v>9.9699999999999998E-5</v>
      </c>
    </row>
    <row r="11" spans="2:6" ht="20.100000000000001" customHeight="1" x14ac:dyDescent="0.25">
      <c r="B11" s="64">
        <f t="shared" si="0"/>
        <v>5</v>
      </c>
      <c r="C11" s="61" t="s">
        <v>42</v>
      </c>
      <c r="D11" s="68">
        <f ca="1"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>9.9599999999999995E-5</v>
      </c>
      <c r="E11" s="69">
        <f ca="1"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>9.9599999999999995E-5</v>
      </c>
      <c r="F11" s="70">
        <f>IF(tbSetores[[#This Row],[Setor]]="","",IFERROR(F10-0.0000001,0.0001))</f>
        <v>9.9599999999999995E-5</v>
      </c>
    </row>
    <row r="12" spans="2:6" ht="20.100000000000001" customHeight="1" x14ac:dyDescent="0.25">
      <c r="B12" s="64">
        <f t="shared" si="0"/>
        <v>6</v>
      </c>
      <c r="C12" s="57"/>
      <c r="D12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12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12" s="70" t="str">
        <f>IF(tbSetores[[#This Row],[Setor]]="","",IFERROR(F11-0.0000001,0.0001))</f>
        <v/>
      </c>
    </row>
    <row r="13" spans="2:6" ht="20.100000000000001" customHeight="1" x14ac:dyDescent="0.25">
      <c r="B13" s="64">
        <f t="shared" si="0"/>
        <v>7</v>
      </c>
      <c r="C13" s="57"/>
      <c r="D13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13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13" s="70" t="str">
        <f>IF(tbSetores[[#This Row],[Setor]]="","",IFERROR(F12-0.0000001,0.0001))</f>
        <v/>
      </c>
    </row>
    <row r="14" spans="2:6" ht="20.100000000000001" customHeight="1" x14ac:dyDescent="0.25">
      <c r="B14" s="64">
        <f t="shared" si="0"/>
        <v>8</v>
      </c>
      <c r="C14" s="57"/>
      <c r="D14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14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14" s="70" t="str">
        <f>IF(tbSetores[[#This Row],[Setor]]="","",IFERROR(F13-0.0000001,0.0001))</f>
        <v/>
      </c>
    </row>
    <row r="15" spans="2:6" ht="20.100000000000001" customHeight="1" x14ac:dyDescent="0.25">
      <c r="B15" s="64">
        <f t="shared" si="0"/>
        <v>9</v>
      </c>
      <c r="C15" s="57"/>
      <c r="D15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15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15" s="70" t="str">
        <f>IF(tbSetores[[#This Row],[Setor]]="","",IFERROR(F14-0.0000001,0.0001))</f>
        <v/>
      </c>
    </row>
    <row r="16" spans="2:6" ht="20.100000000000001" customHeight="1" x14ac:dyDescent="0.25">
      <c r="B16" s="64">
        <f t="shared" si="0"/>
        <v>10</v>
      </c>
      <c r="C16" s="57"/>
      <c r="D16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16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16" s="70" t="str">
        <f>IF(tbSetores[[#This Row],[Setor]]="","",IFERROR(F15-0.0000001,0.0001))</f>
        <v/>
      </c>
    </row>
    <row r="17" spans="2:6" ht="20.100000000000001" customHeight="1" x14ac:dyDescent="0.25">
      <c r="B17" s="64">
        <f t="shared" si="0"/>
        <v>11</v>
      </c>
      <c r="C17" s="57"/>
      <c r="D17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17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17" s="70" t="str">
        <f>IF(tbSetores[[#This Row],[Setor]]="","",IFERROR(F16-0.0000001,0.0001))</f>
        <v/>
      </c>
    </row>
    <row r="18" spans="2:6" ht="20.100000000000001" customHeight="1" x14ac:dyDescent="0.25">
      <c r="B18" s="64">
        <f t="shared" si="0"/>
        <v>12</v>
      </c>
      <c r="C18" s="57"/>
      <c r="D18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18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18" s="70" t="str">
        <f>IF(tbSetores[[#This Row],[Setor]]="","",IFERROR(F17-0.0000001,0.0001))</f>
        <v/>
      </c>
    </row>
    <row r="19" spans="2:6" ht="20.100000000000001" customHeight="1" x14ac:dyDescent="0.25">
      <c r="B19" s="64">
        <f t="shared" si="0"/>
        <v>13</v>
      </c>
      <c r="C19" s="57"/>
      <c r="D19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19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19" s="70" t="str">
        <f>IF(tbSetores[[#This Row],[Setor]]="","",IFERROR(F18-0.0000001,0.0001))</f>
        <v/>
      </c>
    </row>
    <row r="20" spans="2:6" ht="20.100000000000001" customHeight="1" x14ac:dyDescent="0.25">
      <c r="B20" s="64">
        <f t="shared" si="0"/>
        <v>14</v>
      </c>
      <c r="C20" s="57"/>
      <c r="D20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20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20" s="70" t="str">
        <f>IF(tbSetores[[#This Row],[Setor]]="","",IFERROR(F19-0.0000001,0.0001))</f>
        <v/>
      </c>
    </row>
    <row r="21" spans="2:6" ht="20.100000000000001" customHeight="1" x14ac:dyDescent="0.25">
      <c r="B21" s="64">
        <f t="shared" si="0"/>
        <v>15</v>
      </c>
      <c r="C21" s="57"/>
      <c r="D21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21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21" s="70" t="str">
        <f>IF(tbSetores[[#This Row],[Setor]]="","",IFERROR(F20-0.0000001,0.0001))</f>
        <v/>
      </c>
    </row>
    <row r="22" spans="2:6" ht="20.100000000000001" customHeight="1" x14ac:dyDescent="0.25">
      <c r="B22" s="64">
        <f t="shared" si="0"/>
        <v>16</v>
      </c>
      <c r="C22" s="57"/>
      <c r="D22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22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22" s="70" t="str">
        <f>IF(tbSetores[[#This Row],[Setor]]="","",IFERROR(F21-0.0000001,0.0001))</f>
        <v/>
      </c>
    </row>
    <row r="23" spans="2:6" ht="20.100000000000001" customHeight="1" x14ac:dyDescent="0.25">
      <c r="B23" s="64">
        <f t="shared" si="0"/>
        <v>17</v>
      </c>
      <c r="C23" s="57"/>
      <c r="D23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23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23" s="70" t="str">
        <f>IF(tbSetores[[#This Row],[Setor]]="","",IFERROR(F22-0.0000001,0.0001))</f>
        <v/>
      </c>
    </row>
    <row r="24" spans="2:6" ht="20.100000000000001" customHeight="1" x14ac:dyDescent="0.25">
      <c r="B24" s="64">
        <f t="shared" si="0"/>
        <v>18</v>
      </c>
      <c r="C24" s="57"/>
      <c r="D24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24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24" s="70" t="str">
        <f>IF(tbSetores[[#This Row],[Setor]]="","",IFERROR(F23-0.0000001,0.0001))</f>
        <v/>
      </c>
    </row>
    <row r="25" spans="2:6" ht="20.100000000000001" customHeight="1" x14ac:dyDescent="0.25">
      <c r="B25" s="64">
        <f t="shared" si="0"/>
        <v>19</v>
      </c>
      <c r="C25" s="57"/>
      <c r="D25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25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25" s="70" t="str">
        <f>IF(tbSetores[[#This Row],[Setor]]="","",IFERROR(F24-0.0000001,0.0001))</f>
        <v/>
      </c>
    </row>
    <row r="26" spans="2:6" ht="20.100000000000001" customHeight="1" x14ac:dyDescent="0.25">
      <c r="B26" s="64">
        <f t="shared" si="0"/>
        <v>20</v>
      </c>
      <c r="C26" s="57"/>
      <c r="D26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26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26" s="70" t="str">
        <f>IF(tbSetores[[#This Row],[Setor]]="","",IFERROR(F25-0.0000001,0.0001))</f>
        <v/>
      </c>
    </row>
    <row r="27" spans="2:6" ht="20.100000000000001" customHeight="1" x14ac:dyDescent="0.25">
      <c r="B27" s="64">
        <f t="shared" si="0"/>
        <v>21</v>
      </c>
      <c r="D27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27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27" s="70" t="str">
        <f>IF(tbSetores[[#This Row],[Setor]]="","",IFERROR(F26-0.0000001,0.0001))</f>
        <v/>
      </c>
    </row>
    <row r="28" spans="2:6" ht="20.100000000000001" customHeight="1" x14ac:dyDescent="0.25">
      <c r="B28" s="64">
        <f t="shared" si="0"/>
        <v>22</v>
      </c>
      <c r="D28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28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28" s="70" t="str">
        <f>IF(tbSetores[[#This Row],[Setor]]="","",IFERROR(F27-0.0000001,0.0001))</f>
        <v/>
      </c>
    </row>
    <row r="29" spans="2:6" ht="20.100000000000001" customHeight="1" x14ac:dyDescent="0.25">
      <c r="B29" s="64">
        <f t="shared" si="0"/>
        <v>23</v>
      </c>
      <c r="D29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29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29" s="70" t="str">
        <f>IF(tbSetores[[#This Row],[Setor]]="","",IFERROR(F28-0.0000001,0.0001))</f>
        <v/>
      </c>
    </row>
    <row r="30" spans="2:6" ht="20.100000000000001" customHeight="1" x14ac:dyDescent="0.25">
      <c r="B30" s="64">
        <f t="shared" si="0"/>
        <v>24</v>
      </c>
      <c r="D30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30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30" s="70" t="str">
        <f>IF(tbSetores[[#This Row],[Setor]]="","",IFERROR(F29-0.0000001,0.0001))</f>
        <v/>
      </c>
    </row>
    <row r="31" spans="2:6" ht="20.100000000000001" customHeight="1" x14ac:dyDescent="0.25">
      <c r="B31" s="64">
        <f t="shared" si="0"/>
        <v>25</v>
      </c>
      <c r="D31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31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31" s="70" t="str">
        <f>IF(tbSetores[[#This Row],[Setor]]="","",IFERROR(F30-0.0000001,0.0001))</f>
        <v/>
      </c>
    </row>
    <row r="32" spans="2:6" ht="20.100000000000001" customHeight="1" x14ac:dyDescent="0.25">
      <c r="B32" s="64">
        <f t="shared" si="0"/>
        <v>26</v>
      </c>
      <c r="D32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32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32" s="70" t="str">
        <f>IF(tbSetores[[#This Row],[Setor]]="","",IFERROR(F31-0.0000001,0.0001))</f>
        <v/>
      </c>
    </row>
    <row r="33" spans="2:6" ht="20.100000000000001" customHeight="1" x14ac:dyDescent="0.25">
      <c r="B33" s="64">
        <f t="shared" si="0"/>
        <v>27</v>
      </c>
      <c r="D33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33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33" s="70" t="str">
        <f>IF(tbSetores[[#This Row],[Setor]]="","",IFERROR(F32-0.0000001,0.0001))</f>
        <v/>
      </c>
    </row>
    <row r="34" spans="2:6" ht="20.100000000000001" customHeight="1" x14ac:dyDescent="0.25">
      <c r="B34" s="64">
        <f t="shared" si="0"/>
        <v>28</v>
      </c>
      <c r="D34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34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34" s="70" t="str">
        <f>IF(tbSetores[[#This Row],[Setor]]="","",IFERROR(F33-0.0000001,0.0001))</f>
        <v/>
      </c>
    </row>
    <row r="35" spans="2:6" ht="20.100000000000001" customHeight="1" x14ac:dyDescent="0.25">
      <c r="B35" s="64">
        <f t="shared" si="0"/>
        <v>29</v>
      </c>
      <c r="D35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35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35" s="70" t="str">
        <f>IF(tbSetores[[#This Row],[Setor]]="","",IFERROR(F34-0.0000001,0.0001))</f>
        <v/>
      </c>
    </row>
    <row r="36" spans="2:6" ht="20.100000000000001" customHeight="1" x14ac:dyDescent="0.25">
      <c r="B36" s="64">
        <f t="shared" si="0"/>
        <v>30</v>
      </c>
      <c r="D36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36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36" s="70" t="str">
        <f>IF(tbSetores[[#This Row],[Setor]]="","",IFERROR(F35-0.0000001,0.0001))</f>
        <v/>
      </c>
    </row>
    <row r="37" spans="2:6" ht="20.100000000000001" customHeight="1" x14ac:dyDescent="0.25">
      <c r="B37" s="64">
        <f t="shared" si="0"/>
        <v>31</v>
      </c>
      <c r="D37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37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37" s="70" t="str">
        <f>IF(tbSetores[[#This Row],[Setor]]="","",IFERROR(F36-0.0000001,0.0001))</f>
        <v/>
      </c>
    </row>
    <row r="38" spans="2:6" ht="20.100000000000001" customHeight="1" x14ac:dyDescent="0.25">
      <c r="B38" s="64">
        <f t="shared" si="0"/>
        <v>32</v>
      </c>
      <c r="D38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38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38" s="70" t="str">
        <f>IF(tbSetores[[#This Row],[Setor]]="","",IFERROR(F37-0.0000001,0.0001))</f>
        <v/>
      </c>
    </row>
    <row r="39" spans="2:6" ht="20.100000000000001" customHeight="1" x14ac:dyDescent="0.25">
      <c r="B39" s="64">
        <f t="shared" si="0"/>
        <v>33</v>
      </c>
      <c r="D39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39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39" s="70" t="str">
        <f>IF(tbSetores[[#This Row],[Setor]]="","",IFERROR(F38-0.0000001,0.0001))</f>
        <v/>
      </c>
    </row>
    <row r="40" spans="2:6" ht="20.100000000000001" customHeight="1" x14ac:dyDescent="0.25">
      <c r="B40" s="64">
        <f t="shared" si="0"/>
        <v>34</v>
      </c>
      <c r="D40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40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40" s="70" t="str">
        <f>IF(tbSetores[[#This Row],[Setor]]="","",IFERROR(F39-0.0000001,0.0001))</f>
        <v/>
      </c>
    </row>
    <row r="41" spans="2:6" ht="20.100000000000001" customHeight="1" x14ac:dyDescent="0.25">
      <c r="B41" s="64">
        <f t="shared" si="0"/>
        <v>35</v>
      </c>
      <c r="D41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41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41" s="70" t="str">
        <f>IF(tbSetores[[#This Row],[Setor]]="","",IFERROR(F40-0.0000001,0.0001))</f>
        <v/>
      </c>
    </row>
    <row r="42" spans="2:6" ht="20.100000000000001" customHeight="1" x14ac:dyDescent="0.25">
      <c r="B42" s="64">
        <f t="shared" si="0"/>
        <v>36</v>
      </c>
      <c r="D42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42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42" s="70" t="str">
        <f>IF(tbSetores[[#This Row],[Setor]]="","",IFERROR(F41-0.0000001,0.0001))</f>
        <v/>
      </c>
    </row>
    <row r="43" spans="2:6" ht="20.100000000000001" customHeight="1" x14ac:dyDescent="0.25">
      <c r="B43" s="64">
        <f t="shared" si="0"/>
        <v>37</v>
      </c>
      <c r="D43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43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43" s="70" t="str">
        <f>IF(tbSetores[[#This Row],[Setor]]="","",IFERROR(F42-0.0000001,0.0001))</f>
        <v/>
      </c>
    </row>
    <row r="44" spans="2:6" ht="20.100000000000001" customHeight="1" x14ac:dyDescent="0.25">
      <c r="B44" s="64">
        <f t="shared" si="0"/>
        <v>38</v>
      </c>
      <c r="D44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44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44" s="70" t="str">
        <f>IF(tbSetores[[#This Row],[Setor]]="","",IFERROR(F43-0.0000001,0.0001))</f>
        <v/>
      </c>
    </row>
    <row r="45" spans="2:6" ht="20.100000000000001" customHeight="1" x14ac:dyDescent="0.25">
      <c r="B45" s="64">
        <f t="shared" si="0"/>
        <v>39</v>
      </c>
      <c r="D45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45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45" s="70" t="str">
        <f>IF(tbSetores[[#This Row],[Setor]]="","",IFERROR(F44-0.0000001,0.0001))</f>
        <v/>
      </c>
    </row>
    <row r="46" spans="2:6" ht="20.100000000000001" customHeight="1" x14ac:dyDescent="0.25">
      <c r="B46" s="64">
        <f t="shared" si="0"/>
        <v>40</v>
      </c>
      <c r="D46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46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46" s="70" t="str">
        <f>IF(tbSetores[[#This Row],[Setor]]="","",IFERROR(F45-0.0000001,0.0001))</f>
        <v/>
      </c>
    </row>
    <row r="47" spans="2:6" ht="20.100000000000001" customHeight="1" x14ac:dyDescent="0.25">
      <c r="B47" s="64">
        <f t="shared" si="0"/>
        <v>41</v>
      </c>
      <c r="D47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47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47" s="70" t="str">
        <f>IF(tbSetores[[#This Row],[Setor]]="","",IFERROR(F46-0.0000001,0.0001))</f>
        <v/>
      </c>
    </row>
    <row r="48" spans="2:6" ht="20.100000000000001" customHeight="1" x14ac:dyDescent="0.25">
      <c r="B48" s="64">
        <f t="shared" si="0"/>
        <v>42</v>
      </c>
      <c r="D48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48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48" s="70" t="str">
        <f>IF(tbSetores[[#This Row],[Setor]]="","",IFERROR(F47-0.0000001,0.0001))</f>
        <v/>
      </c>
    </row>
    <row r="49" spans="2:6" ht="20.100000000000001" customHeight="1" x14ac:dyDescent="0.25">
      <c r="B49" s="64">
        <f t="shared" si="0"/>
        <v>43</v>
      </c>
      <c r="D49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49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49" s="70" t="str">
        <f>IF(tbSetores[[#This Row],[Setor]]="","",IFERROR(F48-0.0000001,0.0001))</f>
        <v/>
      </c>
    </row>
    <row r="50" spans="2:6" ht="20.100000000000001" customHeight="1" x14ac:dyDescent="0.25">
      <c r="B50" s="64">
        <f t="shared" si="0"/>
        <v>44</v>
      </c>
      <c r="D50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50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50" s="70" t="str">
        <f>IF(tbSetores[[#This Row],[Setor]]="","",IFERROR(F49-0.0000001,0.0001))</f>
        <v/>
      </c>
    </row>
    <row r="51" spans="2:6" ht="20.100000000000001" customHeight="1" x14ac:dyDescent="0.25">
      <c r="B51" s="64">
        <f t="shared" si="0"/>
        <v>45</v>
      </c>
      <c r="D51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51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51" s="70" t="str">
        <f>IF(tbSetores[[#This Row],[Setor]]="","",IFERROR(F50-0.0000001,0.0001))</f>
        <v/>
      </c>
    </row>
    <row r="52" spans="2:6" ht="20.100000000000001" customHeight="1" x14ac:dyDescent="0.25">
      <c r="B52" s="64">
        <f t="shared" si="0"/>
        <v>46</v>
      </c>
      <c r="D52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52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52" s="70" t="str">
        <f>IF(tbSetores[[#This Row],[Setor]]="","",IFERROR(F51-0.0000001,0.0001))</f>
        <v/>
      </c>
    </row>
    <row r="53" spans="2:6" ht="20.100000000000001" customHeight="1" x14ac:dyDescent="0.25">
      <c r="B53" s="64">
        <f t="shared" si="0"/>
        <v>47</v>
      </c>
      <c r="D53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53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53" s="70" t="str">
        <f>IF(tbSetores[[#This Row],[Setor]]="","",IFERROR(F52-0.0000001,0.0001))</f>
        <v/>
      </c>
    </row>
    <row r="54" spans="2:6" ht="20.100000000000001" customHeight="1" x14ac:dyDescent="0.25">
      <c r="B54" s="64">
        <f t="shared" si="0"/>
        <v>48</v>
      </c>
      <c r="D54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54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54" s="70" t="str">
        <f>IF(tbSetores[[#This Row],[Setor]]="","",IFERROR(F53-0.0000001,0.0001))</f>
        <v/>
      </c>
    </row>
    <row r="55" spans="2:6" ht="20.100000000000001" customHeight="1" x14ac:dyDescent="0.25">
      <c r="B55" s="64">
        <f t="shared" si="0"/>
        <v>49</v>
      </c>
      <c r="D55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55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55" s="70" t="str">
        <f>IF(tbSetores[[#This Row],[Setor]]="","",IFERROR(F54-0.0000001,0.0001))</f>
        <v/>
      </c>
    </row>
    <row r="56" spans="2:6" ht="20.100000000000001" customHeight="1" x14ac:dyDescent="0.25">
      <c r="B56" s="64">
        <f t="shared" si="0"/>
        <v>50</v>
      </c>
      <c r="D56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56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56" s="70" t="str">
        <f>IF(tbSetores[[#This Row],[Setor]]="","",IFERROR(F55-0.0000001,0.0001))</f>
        <v/>
      </c>
    </row>
    <row r="57" spans="2:6" ht="20.100000000000001" customHeight="1" x14ac:dyDescent="0.25">
      <c r="B57" s="64">
        <f t="shared" si="0"/>
        <v>51</v>
      </c>
      <c r="D57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57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57" s="70" t="str">
        <f>IF(tbSetores[[#This Row],[Setor]]="","",IFERROR(F56-0.0000001,0.0001))</f>
        <v/>
      </c>
    </row>
    <row r="58" spans="2:6" ht="20.100000000000001" customHeight="1" x14ac:dyDescent="0.25">
      <c r="B58" s="64">
        <f t="shared" si="0"/>
        <v>52</v>
      </c>
      <c r="D58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58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58" s="70" t="str">
        <f>IF(tbSetores[[#This Row],[Setor]]="","",IFERROR(F57-0.0000001,0.0001))</f>
        <v/>
      </c>
    </row>
    <row r="59" spans="2:6" ht="20.100000000000001" customHeight="1" x14ac:dyDescent="0.25">
      <c r="B59" s="64">
        <f t="shared" si="0"/>
        <v>53</v>
      </c>
      <c r="D59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59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59" s="70" t="str">
        <f>IF(tbSetores[[#This Row],[Setor]]="","",IFERROR(F58-0.0000001,0.0001))</f>
        <v/>
      </c>
    </row>
    <row r="60" spans="2:6" ht="20.100000000000001" customHeight="1" x14ac:dyDescent="0.25">
      <c r="B60" s="64">
        <f t="shared" si="0"/>
        <v>54</v>
      </c>
      <c r="D60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60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60" s="70" t="str">
        <f>IF(tbSetores[[#This Row],[Setor]]="","",IFERROR(F59-0.0000001,0.0001))</f>
        <v/>
      </c>
    </row>
    <row r="61" spans="2:6" ht="20.100000000000001" customHeight="1" x14ac:dyDescent="0.25">
      <c r="B61" s="64">
        <f t="shared" si="0"/>
        <v>55</v>
      </c>
      <c r="D61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61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61" s="70" t="str">
        <f>IF(tbSetores[[#This Row],[Setor]]="","",IFERROR(F60-0.0000001,0.0001))</f>
        <v/>
      </c>
    </row>
    <row r="62" spans="2:6" ht="20.100000000000001" customHeight="1" x14ac:dyDescent="0.25">
      <c r="B62" s="64">
        <f t="shared" si="0"/>
        <v>56</v>
      </c>
      <c r="D62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62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62" s="70" t="str">
        <f>IF(tbSetores[[#This Row],[Setor]]="","",IFERROR(F61-0.0000001,0.0001))</f>
        <v/>
      </c>
    </row>
    <row r="63" spans="2:6" ht="20.100000000000001" customHeight="1" x14ac:dyDescent="0.25">
      <c r="B63" s="64">
        <f t="shared" si="0"/>
        <v>57</v>
      </c>
      <c r="D63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63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63" s="70" t="str">
        <f>IF(tbSetores[[#This Row],[Setor]]="","",IFERROR(F62-0.0000001,0.0001))</f>
        <v/>
      </c>
    </row>
    <row r="64" spans="2:6" ht="20.100000000000001" customHeight="1" x14ac:dyDescent="0.25">
      <c r="B64" s="64">
        <f t="shared" si="0"/>
        <v>58</v>
      </c>
      <c r="D64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64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64" s="70" t="str">
        <f>IF(tbSetores[[#This Row],[Setor]]="","",IFERROR(F63-0.0000001,0.0001))</f>
        <v/>
      </c>
    </row>
    <row r="65" spans="2:6" ht="20.100000000000001" customHeight="1" x14ac:dyDescent="0.25">
      <c r="B65" s="64">
        <f t="shared" si="0"/>
        <v>59</v>
      </c>
      <c r="D65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65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65" s="70" t="str">
        <f>IF(tbSetores[[#This Row],[Setor]]="","",IFERROR(F64-0.0000001,0.0001))</f>
        <v/>
      </c>
    </row>
    <row r="66" spans="2:6" ht="20.100000000000001" customHeight="1" x14ac:dyDescent="0.25">
      <c r="B66" s="64">
        <f t="shared" si="0"/>
        <v>60</v>
      </c>
      <c r="D66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66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66" s="70" t="str">
        <f>IF(tbSetores[[#This Row],[Setor]]="","",IFERROR(F65-0.0000001,0.0001))</f>
        <v/>
      </c>
    </row>
    <row r="67" spans="2:6" ht="20.100000000000001" customHeight="1" x14ac:dyDescent="0.25">
      <c r="B67" s="64">
        <f t="shared" si="0"/>
        <v>61</v>
      </c>
      <c r="D67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67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67" s="70" t="str">
        <f>IF(tbSetores[[#This Row],[Setor]]="","",IFERROR(F66-0.0000001,0.0001))</f>
        <v/>
      </c>
    </row>
    <row r="68" spans="2:6" ht="20.100000000000001" customHeight="1" x14ac:dyDescent="0.25">
      <c r="B68" s="64">
        <f t="shared" si="0"/>
        <v>62</v>
      </c>
      <c r="D68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68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68" s="70" t="str">
        <f>IF(tbSetores[[#This Row],[Setor]]="","",IFERROR(F67-0.0000001,0.0001))</f>
        <v/>
      </c>
    </row>
    <row r="69" spans="2:6" ht="20.100000000000001" customHeight="1" x14ac:dyDescent="0.25">
      <c r="B69" s="64">
        <f t="shared" si="0"/>
        <v>63</v>
      </c>
      <c r="D69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69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69" s="70" t="str">
        <f>IF(tbSetores[[#This Row],[Setor]]="","",IFERROR(F68-0.0000001,0.0001))</f>
        <v/>
      </c>
    </row>
    <row r="70" spans="2:6" ht="20.100000000000001" customHeight="1" x14ac:dyDescent="0.25">
      <c r="B70" s="64">
        <f t="shared" si="0"/>
        <v>64</v>
      </c>
      <c r="D70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70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70" s="70" t="str">
        <f>IF(tbSetores[[#This Row],[Setor]]="","",IFERROR(F69-0.0000001,0.0001))</f>
        <v/>
      </c>
    </row>
    <row r="71" spans="2:6" ht="20.100000000000001" customHeight="1" x14ac:dyDescent="0.25">
      <c r="B71" s="64">
        <f t="shared" si="0"/>
        <v>65</v>
      </c>
      <c r="D71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71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71" s="70" t="str">
        <f>IF(tbSetores[[#This Row],[Setor]]="","",IFERROR(F70-0.0000001,0.0001))</f>
        <v/>
      </c>
    </row>
    <row r="72" spans="2:6" ht="20.100000000000001" customHeight="1" x14ac:dyDescent="0.25">
      <c r="B72" s="64">
        <f t="shared" ref="B72:B121" si="1">IFERROR(B71+1,1)</f>
        <v>66</v>
      </c>
      <c r="D72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72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72" s="70" t="str">
        <f>IF(tbSetores[[#This Row],[Setor]]="","",IFERROR(F71-0.0000001,0.0001))</f>
        <v/>
      </c>
    </row>
    <row r="73" spans="2:6" ht="20.100000000000001" customHeight="1" x14ac:dyDescent="0.25">
      <c r="B73" s="64">
        <f t="shared" si="1"/>
        <v>67</v>
      </c>
      <c r="D73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73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73" s="70" t="str">
        <f>IF(tbSetores[[#This Row],[Setor]]="","",IFERROR(F72-0.0000001,0.0001))</f>
        <v/>
      </c>
    </row>
    <row r="74" spans="2:6" ht="20.100000000000001" customHeight="1" x14ac:dyDescent="0.25">
      <c r="B74" s="64">
        <f t="shared" si="1"/>
        <v>68</v>
      </c>
      <c r="D74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74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74" s="70" t="str">
        <f>IF(tbSetores[[#This Row],[Setor]]="","",IFERROR(F73-0.0000001,0.0001))</f>
        <v/>
      </c>
    </row>
    <row r="75" spans="2:6" ht="20.100000000000001" customHeight="1" x14ac:dyDescent="0.25">
      <c r="B75" s="64">
        <f t="shared" si="1"/>
        <v>69</v>
      </c>
      <c r="D75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75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75" s="70" t="str">
        <f>IF(tbSetores[[#This Row],[Setor]]="","",IFERROR(F74-0.0000001,0.0001))</f>
        <v/>
      </c>
    </row>
    <row r="76" spans="2:6" ht="20.100000000000001" customHeight="1" x14ac:dyDescent="0.25">
      <c r="B76" s="64">
        <f t="shared" si="1"/>
        <v>70</v>
      </c>
      <c r="D76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76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76" s="70" t="str">
        <f>IF(tbSetores[[#This Row],[Setor]]="","",IFERROR(F75-0.0000001,0.0001))</f>
        <v/>
      </c>
    </row>
    <row r="77" spans="2:6" ht="20.100000000000001" customHeight="1" x14ac:dyDescent="0.25">
      <c r="B77" s="64">
        <f t="shared" si="1"/>
        <v>71</v>
      </c>
      <c r="D77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77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77" s="70" t="str">
        <f>IF(tbSetores[[#This Row],[Setor]]="","",IFERROR(F76-0.0000001,0.0001))</f>
        <v/>
      </c>
    </row>
    <row r="78" spans="2:6" ht="20.100000000000001" customHeight="1" x14ac:dyDescent="0.25">
      <c r="B78" s="64">
        <f t="shared" si="1"/>
        <v>72</v>
      </c>
      <c r="D78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78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78" s="70" t="str">
        <f>IF(tbSetores[[#This Row],[Setor]]="","",IFERROR(F77-0.0000001,0.0001))</f>
        <v/>
      </c>
    </row>
    <row r="79" spans="2:6" ht="20.100000000000001" customHeight="1" x14ac:dyDescent="0.25">
      <c r="B79" s="64">
        <f t="shared" si="1"/>
        <v>73</v>
      </c>
      <c r="D79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79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79" s="70" t="str">
        <f>IF(tbSetores[[#This Row],[Setor]]="","",IFERROR(F78-0.0000001,0.0001))</f>
        <v/>
      </c>
    </row>
    <row r="80" spans="2:6" ht="20.100000000000001" customHeight="1" x14ac:dyDescent="0.25">
      <c r="B80" s="64">
        <f t="shared" si="1"/>
        <v>74</v>
      </c>
      <c r="D80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80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80" s="70" t="str">
        <f>IF(tbSetores[[#This Row],[Setor]]="","",IFERROR(F79-0.0000001,0.0001))</f>
        <v/>
      </c>
    </row>
    <row r="81" spans="2:6" ht="20.100000000000001" customHeight="1" x14ac:dyDescent="0.25">
      <c r="B81" s="64">
        <f t="shared" si="1"/>
        <v>75</v>
      </c>
      <c r="D81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81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81" s="70" t="str">
        <f>IF(tbSetores[[#This Row],[Setor]]="","",IFERROR(F80-0.0000001,0.0001))</f>
        <v/>
      </c>
    </row>
    <row r="82" spans="2:6" ht="20.100000000000001" customHeight="1" x14ac:dyDescent="0.25">
      <c r="B82" s="64">
        <f t="shared" si="1"/>
        <v>76</v>
      </c>
      <c r="D82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82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82" s="70" t="str">
        <f>IF(tbSetores[[#This Row],[Setor]]="","",IFERROR(F81-0.0000001,0.0001))</f>
        <v/>
      </c>
    </row>
    <row r="83" spans="2:6" ht="20.100000000000001" customHeight="1" x14ac:dyDescent="0.25">
      <c r="B83" s="64">
        <f t="shared" si="1"/>
        <v>77</v>
      </c>
      <c r="D83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83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83" s="70" t="str">
        <f>IF(tbSetores[[#This Row],[Setor]]="","",IFERROR(F82-0.0000001,0.0001))</f>
        <v/>
      </c>
    </row>
    <row r="84" spans="2:6" ht="20.100000000000001" customHeight="1" x14ac:dyDescent="0.25">
      <c r="B84" s="64">
        <f t="shared" si="1"/>
        <v>78</v>
      </c>
      <c r="D84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84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84" s="70" t="str">
        <f>IF(tbSetores[[#This Row],[Setor]]="","",IFERROR(F83-0.0000001,0.0001))</f>
        <v/>
      </c>
    </row>
    <row r="85" spans="2:6" ht="20.100000000000001" customHeight="1" x14ac:dyDescent="0.25">
      <c r="B85" s="64">
        <f t="shared" si="1"/>
        <v>79</v>
      </c>
      <c r="D85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85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85" s="70" t="str">
        <f>IF(tbSetores[[#This Row],[Setor]]="","",IFERROR(F84-0.0000001,0.0001))</f>
        <v/>
      </c>
    </row>
    <row r="86" spans="2:6" ht="20.100000000000001" customHeight="1" x14ac:dyDescent="0.25">
      <c r="B86" s="64">
        <f t="shared" si="1"/>
        <v>80</v>
      </c>
      <c r="D86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86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86" s="70" t="str">
        <f>IF(tbSetores[[#This Row],[Setor]]="","",IFERROR(F85-0.0000001,0.0001))</f>
        <v/>
      </c>
    </row>
    <row r="87" spans="2:6" ht="20.100000000000001" customHeight="1" x14ac:dyDescent="0.25">
      <c r="B87" s="64">
        <f t="shared" si="1"/>
        <v>81</v>
      </c>
      <c r="D87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87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87" s="70" t="str">
        <f>IF(tbSetores[[#This Row],[Setor]]="","",IFERROR(F86-0.0000001,0.0001))</f>
        <v/>
      </c>
    </row>
    <row r="88" spans="2:6" ht="20.100000000000001" customHeight="1" x14ac:dyDescent="0.25">
      <c r="B88" s="64">
        <f t="shared" si="1"/>
        <v>82</v>
      </c>
      <c r="D88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88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88" s="70" t="str">
        <f>IF(tbSetores[[#This Row],[Setor]]="","",IFERROR(F87-0.0000001,0.0001))</f>
        <v/>
      </c>
    </row>
    <row r="89" spans="2:6" ht="20.100000000000001" customHeight="1" x14ac:dyDescent="0.25">
      <c r="B89" s="64">
        <f t="shared" si="1"/>
        <v>83</v>
      </c>
      <c r="D89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89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89" s="70" t="str">
        <f>IF(tbSetores[[#This Row],[Setor]]="","",IFERROR(F88-0.0000001,0.0001))</f>
        <v/>
      </c>
    </row>
    <row r="90" spans="2:6" ht="20.100000000000001" customHeight="1" x14ac:dyDescent="0.25">
      <c r="B90" s="64">
        <f t="shared" si="1"/>
        <v>84</v>
      </c>
      <c r="D90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90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90" s="70" t="str">
        <f>IF(tbSetores[[#This Row],[Setor]]="","",IFERROR(F89-0.0000001,0.0001))</f>
        <v/>
      </c>
    </row>
    <row r="91" spans="2:6" ht="20.100000000000001" customHeight="1" x14ac:dyDescent="0.25">
      <c r="B91" s="64">
        <f t="shared" si="1"/>
        <v>85</v>
      </c>
      <c r="D91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91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91" s="70" t="str">
        <f>IF(tbSetores[[#This Row],[Setor]]="","",IFERROR(F90-0.0000001,0.0001))</f>
        <v/>
      </c>
    </row>
    <row r="92" spans="2:6" ht="20.100000000000001" customHeight="1" x14ac:dyDescent="0.25">
      <c r="B92" s="64">
        <f t="shared" si="1"/>
        <v>86</v>
      </c>
      <c r="D92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92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92" s="70" t="str">
        <f>IF(tbSetores[[#This Row],[Setor]]="","",IFERROR(F91-0.0000001,0.0001))</f>
        <v/>
      </c>
    </row>
    <row r="93" spans="2:6" ht="20.100000000000001" customHeight="1" x14ac:dyDescent="0.25">
      <c r="B93" s="64">
        <f t="shared" si="1"/>
        <v>87</v>
      </c>
      <c r="D93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93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93" s="70" t="str">
        <f>IF(tbSetores[[#This Row],[Setor]]="","",IFERROR(F92-0.0000001,0.0001))</f>
        <v/>
      </c>
    </row>
    <row r="94" spans="2:6" ht="20.100000000000001" customHeight="1" x14ac:dyDescent="0.25">
      <c r="B94" s="64">
        <f t="shared" si="1"/>
        <v>88</v>
      </c>
      <c r="D94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94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94" s="70" t="str">
        <f>IF(tbSetores[[#This Row],[Setor]]="","",IFERROR(F93-0.0000001,0.0001))</f>
        <v/>
      </c>
    </row>
    <row r="95" spans="2:6" ht="20.100000000000001" customHeight="1" x14ac:dyDescent="0.25">
      <c r="B95" s="64">
        <f t="shared" si="1"/>
        <v>89</v>
      </c>
      <c r="D95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95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95" s="70" t="str">
        <f>IF(tbSetores[[#This Row],[Setor]]="","",IFERROR(F94-0.0000001,0.0001))</f>
        <v/>
      </c>
    </row>
    <row r="96" spans="2:6" ht="20.100000000000001" customHeight="1" x14ac:dyDescent="0.25">
      <c r="B96" s="64">
        <f t="shared" si="1"/>
        <v>90</v>
      </c>
      <c r="D96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96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96" s="70" t="str">
        <f>IF(tbSetores[[#This Row],[Setor]]="","",IFERROR(F95-0.0000001,0.0001))</f>
        <v/>
      </c>
    </row>
    <row r="97" spans="2:6" ht="20.100000000000001" customHeight="1" x14ac:dyDescent="0.25">
      <c r="B97" s="64">
        <f t="shared" si="1"/>
        <v>91</v>
      </c>
      <c r="D97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97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97" s="70" t="str">
        <f>IF(tbSetores[[#This Row],[Setor]]="","",IFERROR(F96-0.0000001,0.0001))</f>
        <v/>
      </c>
    </row>
    <row r="98" spans="2:6" ht="20.100000000000001" customHeight="1" x14ac:dyDescent="0.25">
      <c r="B98" s="64">
        <f t="shared" si="1"/>
        <v>92</v>
      </c>
      <c r="D98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98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98" s="70" t="str">
        <f>IF(tbSetores[[#This Row],[Setor]]="","",IFERROR(F97-0.0000001,0.0001))</f>
        <v/>
      </c>
    </row>
    <row r="99" spans="2:6" ht="20.100000000000001" customHeight="1" x14ac:dyDescent="0.25">
      <c r="B99" s="64">
        <f t="shared" si="1"/>
        <v>93</v>
      </c>
      <c r="D99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99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99" s="70" t="str">
        <f>IF(tbSetores[[#This Row],[Setor]]="","",IFERROR(F98-0.0000001,0.0001))</f>
        <v/>
      </c>
    </row>
    <row r="100" spans="2:6" ht="20.100000000000001" customHeight="1" x14ac:dyDescent="0.25">
      <c r="B100" s="64">
        <f t="shared" si="1"/>
        <v>94</v>
      </c>
      <c r="D100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100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100" s="70" t="str">
        <f>IF(tbSetores[[#This Row],[Setor]]="","",IFERROR(F99-0.0000001,0.0001))</f>
        <v/>
      </c>
    </row>
    <row r="101" spans="2:6" ht="20.100000000000001" customHeight="1" x14ac:dyDescent="0.25">
      <c r="B101" s="64">
        <f t="shared" si="1"/>
        <v>95</v>
      </c>
      <c r="D101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101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101" s="70" t="str">
        <f>IF(tbSetores[[#This Row],[Setor]]="","",IFERROR(F100-0.0000001,0.0001))</f>
        <v/>
      </c>
    </row>
    <row r="102" spans="2:6" ht="20.100000000000001" customHeight="1" x14ac:dyDescent="0.25">
      <c r="B102" s="64">
        <f t="shared" si="1"/>
        <v>96</v>
      </c>
      <c r="D102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102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102" s="70" t="str">
        <f>IF(tbSetores[[#This Row],[Setor]]="","",IFERROR(F101-0.0000001,0.0001))</f>
        <v/>
      </c>
    </row>
    <row r="103" spans="2:6" ht="20.100000000000001" customHeight="1" x14ac:dyDescent="0.25">
      <c r="B103" s="64">
        <f t="shared" si="1"/>
        <v>97</v>
      </c>
      <c r="D103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103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103" s="70" t="str">
        <f>IF(tbSetores[[#This Row],[Setor]]="","",IFERROR(F102-0.0000001,0.0001))</f>
        <v/>
      </c>
    </row>
    <row r="104" spans="2:6" ht="20.100000000000001" customHeight="1" x14ac:dyDescent="0.25">
      <c r="B104" s="64">
        <f t="shared" si="1"/>
        <v>98</v>
      </c>
      <c r="D104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104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104" s="70" t="str">
        <f>IF(tbSetores[[#This Row],[Setor]]="","",IFERROR(F103-0.0000001,0.0001))</f>
        <v/>
      </c>
    </row>
    <row r="105" spans="2:6" ht="20.100000000000001" customHeight="1" x14ac:dyDescent="0.25">
      <c r="B105" s="64">
        <f t="shared" si="1"/>
        <v>99</v>
      </c>
      <c r="D105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105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105" s="70" t="str">
        <f>IF(tbSetores[[#This Row],[Setor]]="","",IFERROR(F104-0.0000001,0.0001))</f>
        <v/>
      </c>
    </row>
    <row r="106" spans="2:6" ht="20.100000000000001" customHeight="1" x14ac:dyDescent="0.25">
      <c r="B106" s="64">
        <f t="shared" si="1"/>
        <v>100</v>
      </c>
      <c r="D106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106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106" s="70" t="str">
        <f>IF(tbSetores[[#This Row],[Setor]]="","",IFERROR(F105-0.0000001,0.0001))</f>
        <v/>
      </c>
    </row>
    <row r="107" spans="2:6" ht="20.100000000000001" customHeight="1" x14ac:dyDescent="0.25">
      <c r="B107" s="64">
        <f t="shared" si="1"/>
        <v>101</v>
      </c>
      <c r="D107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107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107" s="70" t="str">
        <f>IF(tbSetores[[#This Row],[Setor]]="","",IFERROR(F106-0.0000001,0.0001))</f>
        <v/>
      </c>
    </row>
    <row r="108" spans="2:6" ht="20.100000000000001" customHeight="1" x14ac:dyDescent="0.25">
      <c r="B108" s="64">
        <f t="shared" si="1"/>
        <v>102</v>
      </c>
      <c r="D108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108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108" s="70" t="str">
        <f>IF(tbSetores[[#This Row],[Setor]]="","",IFERROR(F107-0.0000001,0.0001))</f>
        <v/>
      </c>
    </row>
    <row r="109" spans="2:6" ht="20.100000000000001" customHeight="1" x14ac:dyDescent="0.25">
      <c r="B109" s="64">
        <f t="shared" si="1"/>
        <v>103</v>
      </c>
      <c r="D109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109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109" s="70" t="str">
        <f>IF(tbSetores[[#This Row],[Setor]]="","",IFERROR(F108-0.0000001,0.0001))</f>
        <v/>
      </c>
    </row>
    <row r="110" spans="2:6" ht="20.100000000000001" customHeight="1" x14ac:dyDescent="0.25">
      <c r="B110" s="64">
        <f t="shared" si="1"/>
        <v>104</v>
      </c>
      <c r="D110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110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110" s="70" t="str">
        <f>IF(tbSetores[[#This Row],[Setor]]="","",IFERROR(F109-0.0000001,0.0001))</f>
        <v/>
      </c>
    </row>
    <row r="111" spans="2:6" ht="20.100000000000001" customHeight="1" x14ac:dyDescent="0.25">
      <c r="B111" s="64">
        <f t="shared" si="1"/>
        <v>105</v>
      </c>
      <c r="D111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111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111" s="70" t="str">
        <f>IF(tbSetores[[#This Row],[Setor]]="","",IFERROR(F110-0.0000001,0.0001))</f>
        <v/>
      </c>
    </row>
    <row r="112" spans="2:6" ht="20.100000000000001" customHeight="1" x14ac:dyDescent="0.25">
      <c r="B112" s="64">
        <f t="shared" si="1"/>
        <v>106</v>
      </c>
      <c r="D112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112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112" s="70" t="str">
        <f>IF(tbSetores[[#This Row],[Setor]]="","",IFERROR(F111-0.0000001,0.0001))</f>
        <v/>
      </c>
    </row>
    <row r="113" spans="2:6" ht="20.100000000000001" customHeight="1" x14ac:dyDescent="0.25">
      <c r="B113" s="64">
        <f t="shared" si="1"/>
        <v>107</v>
      </c>
      <c r="D113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113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113" s="70" t="str">
        <f>IF(tbSetores[[#This Row],[Setor]]="","",IFERROR(F112-0.0000001,0.0001))</f>
        <v/>
      </c>
    </row>
    <row r="114" spans="2:6" ht="20.100000000000001" customHeight="1" x14ac:dyDescent="0.25">
      <c r="B114" s="64">
        <f t="shared" si="1"/>
        <v>108</v>
      </c>
      <c r="D114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114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114" s="70" t="str">
        <f>IF(tbSetores[[#This Row],[Setor]]="","",IFERROR(F113-0.0000001,0.0001))</f>
        <v/>
      </c>
    </row>
    <row r="115" spans="2:6" ht="20.100000000000001" customHeight="1" x14ac:dyDescent="0.25">
      <c r="B115" s="64">
        <f t="shared" si="1"/>
        <v>109</v>
      </c>
      <c r="D115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115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115" s="70" t="str">
        <f>IF(tbSetores[[#This Row],[Setor]]="","",IFERROR(F114-0.0000001,0.0001))</f>
        <v/>
      </c>
    </row>
    <row r="116" spans="2:6" ht="20.100000000000001" customHeight="1" x14ac:dyDescent="0.25">
      <c r="B116" s="64">
        <f t="shared" si="1"/>
        <v>110</v>
      </c>
      <c r="D116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116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116" s="70" t="str">
        <f>IF(tbSetores[[#This Row],[Setor]]="","",IFERROR(F115-0.0000001,0.0001))</f>
        <v/>
      </c>
    </row>
    <row r="117" spans="2:6" ht="20.100000000000001" customHeight="1" x14ac:dyDescent="0.25">
      <c r="B117" s="64">
        <f t="shared" si="1"/>
        <v>111</v>
      </c>
      <c r="D117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117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117" s="70" t="str">
        <f>IF(tbSetores[[#This Row],[Setor]]="","",IFERROR(F116-0.0000001,0.0001))</f>
        <v/>
      </c>
    </row>
    <row r="118" spans="2:6" ht="20.100000000000001" customHeight="1" x14ac:dyDescent="0.25">
      <c r="B118" s="64">
        <f t="shared" si="1"/>
        <v>112</v>
      </c>
      <c r="D118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118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118" s="70" t="str">
        <f>IF(tbSetores[[#This Row],[Setor]]="","",IFERROR(F117-0.0000001,0.0001))</f>
        <v/>
      </c>
    </row>
    <row r="119" spans="2:6" ht="20.100000000000001" customHeight="1" x14ac:dyDescent="0.25">
      <c r="B119" s="64">
        <f t="shared" si="1"/>
        <v>113</v>
      </c>
      <c r="D119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119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119" s="70" t="str">
        <f>IF(tbSetores[[#This Row],[Setor]]="","",IFERROR(F118-0.0000001,0.0001))</f>
        <v/>
      </c>
    </row>
    <row r="120" spans="2:6" ht="20.100000000000001" customHeight="1" x14ac:dyDescent="0.25">
      <c r="B120" s="64">
        <f t="shared" si="1"/>
        <v>114</v>
      </c>
      <c r="D120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120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120" s="70" t="str">
        <f>IF(tbSetores[[#This Row],[Setor]]="","",IFERROR(F119-0.0000001,0.0001))</f>
        <v/>
      </c>
    </row>
    <row r="121" spans="2:6" ht="20.100000000000001" customHeight="1" x14ac:dyDescent="0.25">
      <c r="B121" s="64">
        <f t="shared" si="1"/>
        <v>115</v>
      </c>
      <c r="D121" s="68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121" s="69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121" s="70" t="str">
        <f>IF(tbSetores[[#This Row],[Setor]]="","",IFERROR(F120-0.0000001,0.0001))</f>
        <v/>
      </c>
    </row>
    <row r="122" spans="2:6" x14ac:dyDescent="0.25">
      <c r="B122" s="71">
        <f>IFERROR(B121+1,1)</f>
        <v>116</v>
      </c>
      <c r="C122" s="72"/>
      <c r="D122" s="73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122" s="74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122" s="75" t="str">
        <f>IF(tbSetores[[#This Row],[Setor]]="","",IFERROR(F121-0.0000001,0.0001))</f>
        <v/>
      </c>
    </row>
    <row r="123" spans="2:6" x14ac:dyDescent="0.25">
      <c r="B123" s="71">
        <f>IFERROR(B122+1,1)</f>
        <v>117</v>
      </c>
      <c r="C123" s="72"/>
      <c r="D123" s="73" t="str">
        <f>IF(tbSetores[[#This Row],[Setor]]="","",IFERROR(COUNTIFS(tbLancamentos[Setor],tbSetores[[#This Row],[Setor]],tbLancamentos[Tratativa],"Descontar",tbLancamentos[Data],"&gt;="&amp;Res!$C$9,tbLancamentos[Data],"&lt;"&amp;Res!$O$9)+tbSetores[[#This Row],[desempate]],""))</f>
        <v/>
      </c>
      <c r="E123" s="74" t="str">
        <f>IF(tbSetores[[#This Row],[Setor]]="","",IFERROR(SUMIFS(tbLancamentos[Hr Devida],tbLancamentos[Setor],tbSetores[[#This Row],[Setor]],tbLancamentos[Tratativa],"Descontar",tbLancamentos[Data],"&gt;="&amp;Res!$C$9,tbLancamentos[Data],"&lt;"&amp;Res!$O$9)+tbSetores[[#This Row],[desempate]],""))</f>
        <v/>
      </c>
      <c r="F123" s="75" t="str">
        <f>IF(tbSetores[[#This Row],[Setor]]="","",IFERROR(F122-0.0000001,0.0001))</f>
        <v/>
      </c>
    </row>
  </sheetData>
  <sheetProtection password="9004" sheet="1" objects="1" scenarios="1"/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6"/>
  <sheetViews>
    <sheetView showGridLines="0" workbookViewId="0">
      <selection activeCell="C7" sqref="C7:C10"/>
    </sheetView>
  </sheetViews>
  <sheetFormatPr defaultRowHeight="15" x14ac:dyDescent="0.25"/>
  <cols>
    <col min="1" max="1" width="2.7109375" style="9" customWidth="1"/>
    <col min="2" max="2" width="5.7109375" style="9" customWidth="1"/>
    <col min="3" max="3" width="27" style="9" customWidth="1"/>
    <col min="4" max="16384" width="9.140625" style="9"/>
  </cols>
  <sheetData>
    <row r="1" spans="2:3" s="5" customFormat="1" ht="30" customHeight="1" x14ac:dyDescent="0.25"/>
    <row r="2" spans="2:3" s="6" customFormat="1" ht="24.95" customHeight="1" x14ac:dyDescent="0.25"/>
    <row r="3" spans="2:3" s="7" customFormat="1" ht="20.100000000000001" customHeight="1" x14ac:dyDescent="0.25"/>
    <row r="4" spans="2:3" ht="21" x14ac:dyDescent="0.35">
      <c r="B4" s="52" t="s">
        <v>1</v>
      </c>
    </row>
    <row r="6" spans="2:3" ht="20.100000000000001" customHeight="1" x14ac:dyDescent="0.25">
      <c r="B6" s="53" t="s">
        <v>31</v>
      </c>
      <c r="C6" s="53" t="s">
        <v>36</v>
      </c>
    </row>
    <row r="7" spans="2:3" ht="20.100000000000001" customHeight="1" x14ac:dyDescent="0.25">
      <c r="B7" s="56">
        <v>1</v>
      </c>
      <c r="C7" s="61" t="s">
        <v>51</v>
      </c>
    </row>
    <row r="8" spans="2:3" ht="20.100000000000001" customHeight="1" x14ac:dyDescent="0.25">
      <c r="B8" s="56">
        <v>2</v>
      </c>
      <c r="C8" s="61" t="s">
        <v>52</v>
      </c>
    </row>
    <row r="9" spans="2:3" ht="20.100000000000001" customHeight="1" x14ac:dyDescent="0.25">
      <c r="B9" s="56">
        <v>3</v>
      </c>
      <c r="C9" s="61" t="s">
        <v>53</v>
      </c>
    </row>
    <row r="10" spans="2:3" ht="20.100000000000001" customHeight="1" x14ac:dyDescent="0.25">
      <c r="B10" s="56">
        <v>4</v>
      </c>
      <c r="C10" s="61" t="s">
        <v>54</v>
      </c>
    </row>
    <row r="11" spans="2:3" ht="20.100000000000001" customHeight="1" x14ac:dyDescent="0.25">
      <c r="B11" s="56">
        <v>5</v>
      </c>
      <c r="C11" s="57"/>
    </row>
    <row r="12" spans="2:3" ht="20.100000000000001" customHeight="1" x14ac:dyDescent="0.25">
      <c r="B12" s="56">
        <v>6</v>
      </c>
      <c r="C12" s="57"/>
    </row>
    <row r="13" spans="2:3" ht="20.100000000000001" customHeight="1" x14ac:dyDescent="0.25">
      <c r="B13" s="56">
        <v>7</v>
      </c>
      <c r="C13" s="57"/>
    </row>
    <row r="14" spans="2:3" ht="20.100000000000001" customHeight="1" x14ac:dyDescent="0.25">
      <c r="B14" s="56">
        <v>8</v>
      </c>
      <c r="C14" s="57"/>
    </row>
    <row r="15" spans="2:3" ht="20.100000000000001" customHeight="1" x14ac:dyDescent="0.25">
      <c r="B15" s="56">
        <v>9</v>
      </c>
      <c r="C15" s="57"/>
    </row>
    <row r="16" spans="2:3" ht="20.100000000000001" customHeight="1" x14ac:dyDescent="0.25">
      <c r="B16" s="56">
        <v>10</v>
      </c>
      <c r="C16" s="57"/>
    </row>
    <row r="17" spans="2:3" ht="20.100000000000001" customHeight="1" x14ac:dyDescent="0.25">
      <c r="B17" s="56">
        <v>11</v>
      </c>
      <c r="C17" s="57"/>
    </row>
    <row r="18" spans="2:3" ht="20.100000000000001" customHeight="1" x14ac:dyDescent="0.25">
      <c r="B18" s="56">
        <v>12</v>
      </c>
      <c r="C18" s="57"/>
    </row>
    <row r="19" spans="2:3" ht="20.100000000000001" customHeight="1" x14ac:dyDescent="0.25">
      <c r="B19" s="56">
        <v>13</v>
      </c>
      <c r="C19" s="57"/>
    </row>
    <row r="20" spans="2:3" ht="20.100000000000001" customHeight="1" x14ac:dyDescent="0.25">
      <c r="B20" s="56">
        <v>14</v>
      </c>
      <c r="C20" s="57"/>
    </row>
    <row r="21" spans="2:3" ht="20.100000000000001" customHeight="1" x14ac:dyDescent="0.25">
      <c r="B21" s="56">
        <v>15</v>
      </c>
      <c r="C21" s="57"/>
    </row>
    <row r="22" spans="2:3" ht="20.100000000000001" customHeight="1" x14ac:dyDescent="0.25">
      <c r="B22" s="56">
        <v>16</v>
      </c>
      <c r="C22" s="57"/>
    </row>
    <row r="23" spans="2:3" ht="20.100000000000001" customHeight="1" x14ac:dyDescent="0.25">
      <c r="B23" s="56">
        <v>17</v>
      </c>
      <c r="C23" s="57"/>
    </row>
    <row r="24" spans="2:3" ht="20.100000000000001" customHeight="1" x14ac:dyDescent="0.25">
      <c r="B24" s="56">
        <v>18</v>
      </c>
      <c r="C24" s="57"/>
    </row>
    <row r="25" spans="2:3" ht="20.100000000000001" customHeight="1" x14ac:dyDescent="0.25">
      <c r="B25" s="56">
        <v>19</v>
      </c>
      <c r="C25" s="57"/>
    </row>
    <row r="26" spans="2:3" ht="20.100000000000001" customHeight="1" x14ac:dyDescent="0.25">
      <c r="B26" s="56">
        <v>20</v>
      </c>
      <c r="C26" s="57"/>
    </row>
  </sheetData>
  <sheetProtection password="9004" sheet="1" objects="1" scenarios="1"/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6"/>
  <sheetViews>
    <sheetView showGridLines="0" workbookViewId="0">
      <selection activeCell="C7" sqref="C7:D9"/>
    </sheetView>
  </sheetViews>
  <sheetFormatPr defaultRowHeight="15" x14ac:dyDescent="0.25"/>
  <cols>
    <col min="1" max="1" width="2.7109375" style="9" customWidth="1"/>
    <col min="2" max="2" width="5.7109375" style="9" customWidth="1"/>
    <col min="3" max="4" width="11.7109375" style="9" customWidth="1"/>
    <col min="5" max="5" width="11.140625" style="9" hidden="1" customWidth="1"/>
    <col min="6" max="16384" width="9.140625" style="9"/>
  </cols>
  <sheetData>
    <row r="1" spans="2:5" s="5" customFormat="1" ht="30" customHeight="1" x14ac:dyDescent="0.25"/>
    <row r="2" spans="2:5" s="6" customFormat="1" ht="24.95" customHeight="1" x14ac:dyDescent="0.25"/>
    <row r="3" spans="2:5" s="7" customFormat="1" ht="20.100000000000001" customHeight="1" x14ac:dyDescent="0.25"/>
    <row r="4" spans="2:5" ht="21" x14ac:dyDescent="0.35">
      <c r="B4" s="52" t="s">
        <v>1</v>
      </c>
    </row>
    <row r="6" spans="2:5" ht="20.100000000000001" customHeight="1" x14ac:dyDescent="0.25">
      <c r="B6" s="53" t="s">
        <v>31</v>
      </c>
      <c r="C6" s="53" t="s">
        <v>37</v>
      </c>
      <c r="D6" s="53" t="s">
        <v>38</v>
      </c>
      <c r="E6" s="54" t="s">
        <v>39</v>
      </c>
    </row>
    <row r="7" spans="2:5" ht="20.100000000000001" customHeight="1" x14ac:dyDescent="0.25">
      <c r="B7" s="56">
        <v>1</v>
      </c>
      <c r="C7" s="78">
        <v>0.25</v>
      </c>
      <c r="D7" s="78">
        <v>0.75</v>
      </c>
      <c r="E7" s="77" t="str">
        <f>IF(AND(C7&lt;&gt;"",D7&lt;&gt;""),TEXT(C7,"HH:MM")&amp;"|"&amp;TEXT(D7,"HH:MM"),"")</f>
        <v>06:00|18:00</v>
      </c>
    </row>
    <row r="8" spans="2:5" ht="20.100000000000001" customHeight="1" x14ac:dyDescent="0.25">
      <c r="B8" s="56">
        <v>2</v>
      </c>
      <c r="C8" s="78">
        <v>0.75</v>
      </c>
      <c r="D8" s="78">
        <v>0.25</v>
      </c>
      <c r="E8" s="77" t="str">
        <f t="shared" ref="E8:E26" si="0">IF(AND(C8&lt;&gt;"",D8&lt;&gt;""),TEXT(C8,"HH:MM")&amp;"|"&amp;TEXT(D8,"HH:MM"),"")</f>
        <v>18:00|06:00</v>
      </c>
    </row>
    <row r="9" spans="2:5" ht="20.100000000000001" customHeight="1" x14ac:dyDescent="0.25">
      <c r="B9" s="56">
        <v>3</v>
      </c>
      <c r="C9" s="78">
        <v>0.29166666666666669</v>
      </c>
      <c r="D9" s="78">
        <v>0.79166666666666663</v>
      </c>
      <c r="E9" s="77" t="str">
        <f t="shared" si="0"/>
        <v>07:00|19:00</v>
      </c>
    </row>
    <row r="10" spans="2:5" ht="20.100000000000001" customHeight="1" x14ac:dyDescent="0.25">
      <c r="B10" s="56">
        <v>4</v>
      </c>
      <c r="C10" s="76">
        <v>0.79166666666666663</v>
      </c>
      <c r="D10" s="76">
        <v>0.29166666666666669</v>
      </c>
      <c r="E10" s="77" t="str">
        <f t="shared" si="0"/>
        <v>19:00|07:00</v>
      </c>
    </row>
    <row r="11" spans="2:5" ht="20.100000000000001" customHeight="1" x14ac:dyDescent="0.25">
      <c r="B11" s="56">
        <v>5</v>
      </c>
      <c r="C11" s="76">
        <v>0.33333333333333331</v>
      </c>
      <c r="D11" s="76">
        <v>0.70833333333333337</v>
      </c>
      <c r="E11" s="77" t="str">
        <f t="shared" si="0"/>
        <v>08:00|17:00</v>
      </c>
    </row>
    <row r="12" spans="2:5" ht="20.100000000000001" customHeight="1" x14ac:dyDescent="0.25">
      <c r="B12" s="56">
        <v>6</v>
      </c>
      <c r="C12" s="76"/>
      <c r="D12" s="76"/>
      <c r="E12" s="77" t="str">
        <f t="shared" si="0"/>
        <v/>
      </c>
    </row>
    <row r="13" spans="2:5" ht="20.100000000000001" customHeight="1" x14ac:dyDescent="0.25">
      <c r="B13" s="56">
        <v>7</v>
      </c>
      <c r="C13" s="76"/>
      <c r="D13" s="76"/>
      <c r="E13" s="77" t="str">
        <f t="shared" si="0"/>
        <v/>
      </c>
    </row>
    <row r="14" spans="2:5" ht="20.100000000000001" customHeight="1" x14ac:dyDescent="0.25">
      <c r="B14" s="56">
        <v>8</v>
      </c>
      <c r="C14" s="76"/>
      <c r="D14" s="76"/>
      <c r="E14" s="77" t="str">
        <f t="shared" si="0"/>
        <v/>
      </c>
    </row>
    <row r="15" spans="2:5" ht="20.100000000000001" customHeight="1" x14ac:dyDescent="0.25">
      <c r="B15" s="56">
        <v>9</v>
      </c>
      <c r="C15" s="76"/>
      <c r="D15" s="76"/>
      <c r="E15" s="77" t="str">
        <f t="shared" si="0"/>
        <v/>
      </c>
    </row>
    <row r="16" spans="2:5" ht="20.100000000000001" customHeight="1" x14ac:dyDescent="0.25">
      <c r="B16" s="56">
        <v>10</v>
      </c>
      <c r="C16" s="76"/>
      <c r="D16" s="76"/>
      <c r="E16" s="77" t="str">
        <f t="shared" si="0"/>
        <v/>
      </c>
    </row>
    <row r="17" spans="2:5" ht="20.100000000000001" customHeight="1" x14ac:dyDescent="0.25">
      <c r="B17" s="56">
        <v>11</v>
      </c>
      <c r="C17" s="76"/>
      <c r="D17" s="76"/>
      <c r="E17" s="77" t="str">
        <f t="shared" si="0"/>
        <v/>
      </c>
    </row>
    <row r="18" spans="2:5" ht="20.100000000000001" customHeight="1" x14ac:dyDescent="0.25">
      <c r="B18" s="56">
        <v>12</v>
      </c>
      <c r="C18" s="76"/>
      <c r="D18" s="76"/>
      <c r="E18" s="77" t="str">
        <f t="shared" si="0"/>
        <v/>
      </c>
    </row>
    <row r="19" spans="2:5" ht="20.100000000000001" customHeight="1" x14ac:dyDescent="0.25">
      <c r="B19" s="56">
        <v>13</v>
      </c>
      <c r="C19" s="76"/>
      <c r="D19" s="76"/>
      <c r="E19" s="77" t="str">
        <f t="shared" si="0"/>
        <v/>
      </c>
    </row>
    <row r="20" spans="2:5" ht="20.100000000000001" customHeight="1" x14ac:dyDescent="0.25">
      <c r="B20" s="56">
        <v>14</v>
      </c>
      <c r="C20" s="76"/>
      <c r="D20" s="76"/>
      <c r="E20" s="77" t="str">
        <f t="shared" si="0"/>
        <v/>
      </c>
    </row>
    <row r="21" spans="2:5" ht="20.100000000000001" customHeight="1" x14ac:dyDescent="0.25">
      <c r="B21" s="56">
        <v>15</v>
      </c>
      <c r="C21" s="76"/>
      <c r="D21" s="76"/>
      <c r="E21" s="77" t="str">
        <f t="shared" si="0"/>
        <v/>
      </c>
    </row>
    <row r="22" spans="2:5" ht="20.100000000000001" customHeight="1" x14ac:dyDescent="0.25">
      <c r="B22" s="56">
        <v>16</v>
      </c>
      <c r="C22" s="76"/>
      <c r="D22" s="76"/>
      <c r="E22" s="77" t="str">
        <f t="shared" si="0"/>
        <v/>
      </c>
    </row>
    <row r="23" spans="2:5" ht="20.100000000000001" customHeight="1" x14ac:dyDescent="0.25">
      <c r="B23" s="56">
        <v>17</v>
      </c>
      <c r="C23" s="76"/>
      <c r="D23" s="76"/>
      <c r="E23" s="77" t="str">
        <f t="shared" si="0"/>
        <v/>
      </c>
    </row>
    <row r="24" spans="2:5" ht="20.100000000000001" customHeight="1" x14ac:dyDescent="0.25">
      <c r="B24" s="56">
        <v>18</v>
      </c>
      <c r="C24" s="76"/>
      <c r="D24" s="76"/>
      <c r="E24" s="77" t="str">
        <f t="shared" si="0"/>
        <v/>
      </c>
    </row>
    <row r="25" spans="2:5" ht="20.100000000000001" customHeight="1" x14ac:dyDescent="0.25">
      <c r="B25" s="56">
        <v>19</v>
      </c>
      <c r="C25" s="76"/>
      <c r="D25" s="76"/>
      <c r="E25" s="77" t="str">
        <f t="shared" si="0"/>
        <v/>
      </c>
    </row>
    <row r="26" spans="2:5" ht="20.100000000000001" customHeight="1" x14ac:dyDescent="0.25">
      <c r="B26" s="56">
        <v>20</v>
      </c>
      <c r="C26" s="76"/>
      <c r="D26" s="76"/>
      <c r="E26" s="77" t="str">
        <f t="shared" si="0"/>
        <v/>
      </c>
    </row>
  </sheetData>
  <sheetProtection password="9004" sheet="1" objects="1" scenarios="1"/>
  <dataValidations count="1">
    <dataValidation type="time" allowBlank="1" showInputMessage="1" showErrorMessage="1" sqref="C7:D26">
      <formula1>0</formula1>
      <formula2>0.999988425925926</formula2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5"/>
  <sheetViews>
    <sheetView showGridLines="0" zoomScaleNormal="100" workbookViewId="0">
      <selection activeCell="C7" sqref="C7:J7"/>
    </sheetView>
  </sheetViews>
  <sheetFormatPr defaultRowHeight="15" x14ac:dyDescent="0.25"/>
  <cols>
    <col min="1" max="1" width="2.7109375" style="9" customWidth="1"/>
    <col min="2" max="2" width="5.7109375" style="83" customWidth="1"/>
    <col min="3" max="3" width="16.42578125" style="83" customWidth="1"/>
    <col min="4" max="4" width="11.28515625" style="83" customWidth="1"/>
    <col min="5" max="5" width="31.85546875" style="83" bestFit="1" customWidth="1"/>
    <col min="6" max="6" width="14" style="83" bestFit="1" customWidth="1"/>
    <col min="7" max="7" width="26.42578125" style="83" bestFit="1" customWidth="1"/>
    <col min="8" max="8" width="14.5703125" style="83" bestFit="1" customWidth="1"/>
    <col min="9" max="9" width="12.85546875" style="83" customWidth="1"/>
    <col min="10" max="10" width="10" style="9" bestFit="1" customWidth="1"/>
    <col min="11" max="11" width="9.7109375" style="9" hidden="1" customWidth="1"/>
    <col min="12" max="12" width="9.140625" style="9" hidden="1" customWidth="1"/>
    <col min="13" max="13" width="11" style="9" hidden="1" customWidth="1"/>
    <col min="14" max="16384" width="9.140625" style="9"/>
  </cols>
  <sheetData>
    <row r="1" spans="2:13" s="5" customFormat="1" ht="30" customHeight="1" x14ac:dyDescent="0.25">
      <c r="B1" s="79"/>
      <c r="C1" s="79"/>
      <c r="D1" s="79"/>
      <c r="E1" s="79"/>
      <c r="F1" s="79"/>
      <c r="G1" s="79"/>
      <c r="H1" s="79"/>
      <c r="I1" s="79"/>
    </row>
    <row r="2" spans="2:13" s="6" customFormat="1" ht="24.95" customHeight="1" x14ac:dyDescent="0.25">
      <c r="B2" s="80"/>
      <c r="C2" s="80"/>
      <c r="D2" s="80"/>
      <c r="E2" s="80"/>
      <c r="F2" s="80"/>
      <c r="G2" s="80"/>
      <c r="H2" s="80"/>
      <c r="I2" s="80"/>
    </row>
    <row r="3" spans="2:13" s="7" customFormat="1" ht="20.100000000000001" customHeight="1" x14ac:dyDescent="0.25">
      <c r="B3" s="81"/>
      <c r="C3" s="81"/>
      <c r="D3" s="81"/>
      <c r="E3" s="81"/>
      <c r="F3" s="81"/>
      <c r="G3" s="81"/>
      <c r="H3" s="81"/>
      <c r="I3" s="81"/>
    </row>
    <row r="4" spans="2:13" ht="21" x14ac:dyDescent="0.25">
      <c r="B4" s="82" t="s">
        <v>1</v>
      </c>
    </row>
    <row r="6" spans="2:13" ht="20.100000000000001" customHeight="1" x14ac:dyDescent="0.25">
      <c r="B6" s="84" t="s">
        <v>31</v>
      </c>
      <c r="C6" s="84" t="s">
        <v>32</v>
      </c>
      <c r="D6" s="84" t="s">
        <v>55</v>
      </c>
      <c r="E6" s="84" t="s">
        <v>56</v>
      </c>
      <c r="F6" s="84" t="s">
        <v>116</v>
      </c>
      <c r="G6" s="84" t="s">
        <v>35</v>
      </c>
      <c r="H6" s="84" t="s">
        <v>36</v>
      </c>
      <c r="I6" s="84" t="s">
        <v>57</v>
      </c>
      <c r="J6" s="83" t="s">
        <v>67</v>
      </c>
      <c r="K6" s="83" t="s">
        <v>108</v>
      </c>
      <c r="L6" s="83" t="s">
        <v>109</v>
      </c>
      <c r="M6" s="83" t="s">
        <v>110</v>
      </c>
    </row>
    <row r="7" spans="2:13" ht="20.100000000000001" customHeight="1" x14ac:dyDescent="0.25">
      <c r="B7" s="85">
        <f t="shared" ref="B7:B26" si="0">IFERROR(B6+1,1)</f>
        <v>1</v>
      </c>
      <c r="C7" s="91" t="s">
        <v>44</v>
      </c>
      <c r="D7" s="91">
        <v>5450</v>
      </c>
      <c r="E7" s="91" t="s">
        <v>59</v>
      </c>
      <c r="F7" s="91" t="s">
        <v>117</v>
      </c>
      <c r="G7" s="91" t="s">
        <v>50</v>
      </c>
      <c r="H7" s="91" t="s">
        <v>51</v>
      </c>
      <c r="I7" s="91" t="s">
        <v>58</v>
      </c>
      <c r="J7" s="91" t="s">
        <v>68</v>
      </c>
      <c r="K7" s="86">
        <f ca="1">IF(tbFuncionarios[[#This Row],[Nome]]="","",IFERROR(COUNTIFS(tbLancamentos[Matrícula],tbFuncionarios[[#This Row],[Matrícula]],tbLancamentos[Nome],tbFuncionarios[[#This Row],[Nome]],tbLancamentos[Tratativa],"Descontar",tbLancamentos[Data],"&gt;="&amp;Res!$C$9,tbLancamentos[Data],"&lt;"&amp;Res!$O$9)+tbFuncionarios[[#This Row],[desempate]],""))</f>
        <v>1.0001</v>
      </c>
      <c r="L7" s="87">
        <f ca="1">IF(tbFuncionarios[[#This Row],[Nome]]="","",IFERROR(SUMIFS(tbLancamentos[Hr Devida],tbLancamentos[Matrícula],tbFuncionarios[[#This Row],[Matrícula]],tbLancamentos[Nome],tbFuncionarios[[#This Row],[Nome]],tbLancamentos[Tratativa],"Descontar",tbLancamentos[Data],"&gt;="&amp;Res!$C$9,tbLancamentos[Data],"&lt;"&amp;Res!$O$9)+tbFuncionarios[[#This Row],[desempate]],""))</f>
        <v>0.11121701368045035</v>
      </c>
      <c r="M7" s="88">
        <f t="shared" ref="M7:M30" si="1">IF(E7="","",IFERROR(M6-0.0000001,0.0001))</f>
        <v>1E-4</v>
      </c>
    </row>
    <row r="8" spans="2:13" ht="20.100000000000001" customHeight="1" x14ac:dyDescent="0.25">
      <c r="B8" s="85">
        <f t="shared" si="0"/>
        <v>2</v>
      </c>
      <c r="C8" s="83" t="s">
        <v>45</v>
      </c>
      <c r="D8" s="83">
        <v>16334</v>
      </c>
      <c r="E8" s="83" t="s">
        <v>60</v>
      </c>
      <c r="F8" s="83" t="s">
        <v>118</v>
      </c>
      <c r="G8" s="83" t="s">
        <v>41</v>
      </c>
      <c r="H8" s="83" t="s">
        <v>52</v>
      </c>
      <c r="I8" s="83" t="s">
        <v>120</v>
      </c>
      <c r="J8" s="83" t="s">
        <v>71</v>
      </c>
      <c r="K8" s="86">
        <f ca="1">IF(tbFuncionarios[[#This Row],[Nome]]="","",IFERROR(COUNTIFS(tbLancamentos[Matrícula],tbFuncionarios[[#This Row],[Matrícula]],tbLancamentos[Nome],tbFuncionarios[[#This Row],[Nome]],tbLancamentos[Tratativa],"Descontar",tbLancamentos[Data],"&gt;="&amp;Res!$C$9,tbLancamentos[Data],"&lt;"&amp;Res!$O$9)+tbFuncionarios[[#This Row],[desempate]],""))</f>
        <v>1.0000998999999999</v>
      </c>
      <c r="L8" s="87">
        <f ca="1">IF(tbFuncionarios[[#This Row],[Nome]]="","",IFERROR(SUMIFS(tbLancamentos[Hr Devida],tbLancamentos[Matrícula],tbFuncionarios[[#This Row],[Matrícula]],tbLancamentos[Nome],tbFuncionarios[[#This Row],[Nome]],tbLancamentos[Tratativa],"Descontar",tbLancamentos[Data],"&gt;="&amp;Res!$C$9,tbLancamentos[Data],"&lt;"&amp;Res!$O$9)+tbFuncionarios[[#This Row],[desempate]],""))</f>
        <v>5.3444806332566056E-2</v>
      </c>
      <c r="M8" s="88">
        <f t="shared" si="1"/>
        <v>9.9900000000000002E-5</v>
      </c>
    </row>
    <row r="9" spans="2:13" ht="20.100000000000001" customHeight="1" x14ac:dyDescent="0.25">
      <c r="B9" s="85">
        <f t="shared" si="0"/>
        <v>3</v>
      </c>
      <c r="C9" s="83" t="s">
        <v>44</v>
      </c>
      <c r="D9" s="83">
        <v>4419</v>
      </c>
      <c r="E9" s="83" t="s">
        <v>61</v>
      </c>
      <c r="F9" s="83" t="s">
        <v>119</v>
      </c>
      <c r="G9" s="83" t="s">
        <v>43</v>
      </c>
      <c r="H9" s="83" t="s">
        <v>53</v>
      </c>
      <c r="I9" s="83" t="s">
        <v>62</v>
      </c>
      <c r="J9" s="83" t="s">
        <v>68</v>
      </c>
      <c r="K9" s="86">
        <f ca="1">IF(tbFuncionarios[[#This Row],[Nome]]="","",IFERROR(COUNTIFS(tbLancamentos[Matrícula],tbFuncionarios[[#This Row],[Matrícula]],tbLancamentos[Nome],tbFuncionarios[[#This Row],[Nome]],tbLancamentos[Tratativa],"Descontar",tbLancamentos[Data],"&gt;="&amp;Res!$C$9,tbLancamentos[Data],"&lt;"&amp;Res!$O$9)+tbFuncionarios[[#This Row],[desempate]],""))</f>
        <v>1.0000998000000001</v>
      </c>
      <c r="L9" s="87">
        <f ca="1">IF(tbFuncionarios[[#This Row],[Nome]]="","",IFERROR(SUMIFS(tbLancamentos[Hr Devida],tbLancamentos[Matrícula],tbFuncionarios[[#This Row],[Matrícula]],tbLancamentos[Nome],tbFuncionarios[[#This Row],[Nome]],tbLancamentos[Tratativa],"Descontar",tbLancamentos[Data],"&gt;="&amp;Res!$C$9,tbLancamentos[Data],"&lt;"&amp;Res!$O$9)+tbFuncionarios[[#This Row],[desempate]],""))</f>
        <v>6.9848506587286932E-2</v>
      </c>
      <c r="M9" s="88">
        <f t="shared" si="1"/>
        <v>9.98E-5</v>
      </c>
    </row>
    <row r="10" spans="2:13" ht="20.100000000000001" customHeight="1" x14ac:dyDescent="0.25">
      <c r="B10" s="85">
        <f t="shared" si="0"/>
        <v>4</v>
      </c>
      <c r="J10" s="83"/>
      <c r="K10" s="86" t="str">
        <f>IF(tbFuncionarios[[#This Row],[Nome]]="","",IFERROR(COUNTIFS(tbLancamentos[Matrícula],tbFuncionarios[[#This Row],[Matrícula]],tbLancamentos[Nome],tbFuncionarios[[#This Row],[Nome]],tbLancamentos[Tratativa],"Descontar",tbLancamentos[Data],"&gt;="&amp;Res!$C$9,tbLancamentos[Data],"&lt;"&amp;Res!$O$9)+tbFuncionarios[[#This Row],[desempate]],""))</f>
        <v/>
      </c>
      <c r="L10" s="87" t="str">
        <f>IF(tbFuncionarios[[#This Row],[Nome]]="","",IFERROR(SUMIFS(tbLancamentos[Hr Devida],tbLancamentos[Matrícula],tbFuncionarios[[#This Row],[Matrícula]],tbLancamentos[Nome],tbFuncionarios[[#This Row],[Nome]],tbLancamentos[Tratativa],"Descontar",tbLancamentos[Data],"&gt;="&amp;Res!$C$9,tbLancamentos[Data],"&lt;"&amp;Res!$O$9)+tbFuncionarios[[#This Row],[desempate]],""))</f>
        <v/>
      </c>
      <c r="M10" s="88" t="str">
        <f t="shared" si="1"/>
        <v/>
      </c>
    </row>
    <row r="11" spans="2:13" ht="20.100000000000001" customHeight="1" x14ac:dyDescent="0.25">
      <c r="B11" s="85">
        <f t="shared" si="0"/>
        <v>5</v>
      </c>
      <c r="J11" s="83"/>
      <c r="K11" s="86" t="str">
        <f>IF(tbFuncionarios[[#This Row],[Nome]]="","",IFERROR(COUNTIFS(tbLancamentos[Matrícula],tbFuncionarios[[#This Row],[Matrícula]],tbLancamentos[Nome],tbFuncionarios[[#This Row],[Nome]],tbLancamentos[Tratativa],"Descontar",tbLancamentos[Data],"&gt;="&amp;Res!$C$9,tbLancamentos[Data],"&lt;"&amp;Res!$O$9)+tbFuncionarios[[#This Row],[desempate]],""))</f>
        <v/>
      </c>
      <c r="L11" s="87" t="str">
        <f>IF(tbFuncionarios[[#This Row],[Nome]]="","",IFERROR(SUMIFS(tbLancamentos[Hr Devida],tbLancamentos[Matrícula],tbFuncionarios[[#This Row],[Matrícula]],tbLancamentos[Nome],tbFuncionarios[[#This Row],[Nome]],tbLancamentos[Tratativa],"Descontar",tbLancamentos[Data],"&gt;="&amp;Res!$C$9,tbLancamentos[Data],"&lt;"&amp;Res!$O$9)+tbFuncionarios[[#This Row],[desempate]],""))</f>
        <v/>
      </c>
      <c r="M11" s="88" t="str">
        <f t="shared" si="1"/>
        <v/>
      </c>
    </row>
    <row r="12" spans="2:13" ht="20.100000000000001" customHeight="1" x14ac:dyDescent="0.25">
      <c r="B12" s="85">
        <f t="shared" si="0"/>
        <v>6</v>
      </c>
      <c r="J12" s="83"/>
      <c r="K12" s="86" t="str">
        <f>IF(tbFuncionarios[[#This Row],[Nome]]="","",IFERROR(COUNTIFS(tbLancamentos[Matrícula],tbFuncionarios[[#This Row],[Matrícula]],tbLancamentos[Nome],tbFuncionarios[[#This Row],[Nome]],tbLancamentos[Tratativa],"Descontar",tbLancamentos[Data],"&gt;="&amp;Res!$C$9,tbLancamentos[Data],"&lt;"&amp;Res!$O$9)+tbFuncionarios[[#This Row],[desempate]],""))</f>
        <v/>
      </c>
      <c r="L12" s="87" t="str">
        <f>IF(tbFuncionarios[[#This Row],[Nome]]="","",IFERROR(SUMIFS(tbLancamentos[Hr Devida],tbLancamentos[Matrícula],tbFuncionarios[[#This Row],[Matrícula]],tbLancamentos[Nome],tbFuncionarios[[#This Row],[Nome]],tbLancamentos[Tratativa],"Descontar",tbLancamentos[Data],"&gt;="&amp;Res!$C$9,tbLancamentos[Data],"&lt;"&amp;Res!$O$9)+tbFuncionarios[[#This Row],[desempate]],""))</f>
        <v/>
      </c>
      <c r="M12" s="88" t="str">
        <f t="shared" si="1"/>
        <v/>
      </c>
    </row>
    <row r="13" spans="2:13" ht="20.100000000000001" customHeight="1" x14ac:dyDescent="0.25">
      <c r="B13" s="85">
        <f t="shared" si="0"/>
        <v>7</v>
      </c>
      <c r="J13" s="83"/>
      <c r="K13" s="86" t="str">
        <f>IF(tbFuncionarios[[#This Row],[Nome]]="","",IFERROR(COUNTIFS(tbLancamentos[Matrícula],tbFuncionarios[[#This Row],[Matrícula]],tbLancamentos[Nome],tbFuncionarios[[#This Row],[Nome]],tbLancamentos[Tratativa],"Descontar",tbLancamentos[Data],"&gt;="&amp;Res!$C$9,tbLancamentos[Data],"&lt;"&amp;Res!$O$9)+tbFuncionarios[[#This Row],[desempate]],""))</f>
        <v/>
      </c>
      <c r="L13" s="87" t="str">
        <f>IF(tbFuncionarios[[#This Row],[Nome]]="","",IFERROR(SUMIFS(tbLancamentos[Hr Devida],tbLancamentos[Matrícula],tbFuncionarios[[#This Row],[Matrícula]],tbLancamentos[Nome],tbFuncionarios[[#This Row],[Nome]],tbLancamentos[Tratativa],"Descontar",tbLancamentos[Data],"&gt;="&amp;Res!$C$9,tbLancamentos[Data],"&lt;"&amp;Res!$O$9)+tbFuncionarios[[#This Row],[desempate]],""))</f>
        <v/>
      </c>
      <c r="M13" s="88" t="str">
        <f t="shared" si="1"/>
        <v/>
      </c>
    </row>
    <row r="14" spans="2:13" ht="20.100000000000001" customHeight="1" x14ac:dyDescent="0.25">
      <c r="B14" s="85">
        <f t="shared" si="0"/>
        <v>8</v>
      </c>
      <c r="J14" s="83"/>
      <c r="K14" s="86" t="str">
        <f>IF(tbFuncionarios[[#This Row],[Nome]]="","",IFERROR(COUNTIFS(tbLancamentos[Matrícula],tbFuncionarios[[#This Row],[Matrícula]],tbLancamentos[Nome],tbFuncionarios[[#This Row],[Nome]],tbLancamentos[Tratativa],"Descontar",tbLancamentos[Data],"&gt;="&amp;Res!$C$9,tbLancamentos[Data],"&lt;"&amp;Res!$O$9)+tbFuncionarios[[#This Row],[desempate]],""))</f>
        <v/>
      </c>
      <c r="L14" s="87" t="str">
        <f>IF(tbFuncionarios[[#This Row],[Nome]]="","",IFERROR(SUMIFS(tbLancamentos[Hr Devida],tbLancamentos[Matrícula],tbFuncionarios[[#This Row],[Matrícula]],tbLancamentos[Nome],tbFuncionarios[[#This Row],[Nome]],tbLancamentos[Tratativa],"Descontar",tbLancamentos[Data],"&gt;="&amp;Res!$C$9,tbLancamentos[Data],"&lt;"&amp;Res!$O$9)+tbFuncionarios[[#This Row],[desempate]],""))</f>
        <v/>
      </c>
      <c r="M14" s="88" t="str">
        <f t="shared" si="1"/>
        <v/>
      </c>
    </row>
    <row r="15" spans="2:13" ht="20.100000000000001" customHeight="1" x14ac:dyDescent="0.25">
      <c r="B15" s="85">
        <f t="shared" si="0"/>
        <v>9</v>
      </c>
      <c r="J15" s="83"/>
      <c r="K15" s="86" t="str">
        <f>IF(tbFuncionarios[[#This Row],[Nome]]="","",IFERROR(COUNTIFS(tbLancamentos[Matrícula],tbFuncionarios[[#This Row],[Matrícula]],tbLancamentos[Nome],tbFuncionarios[[#This Row],[Nome]],tbLancamentos[Tratativa],"Descontar",tbLancamentos[Data],"&gt;="&amp;Res!$C$9,tbLancamentos[Data],"&lt;"&amp;Res!$O$9)+tbFuncionarios[[#This Row],[desempate]],""))</f>
        <v/>
      </c>
      <c r="L15" s="87" t="str">
        <f>IF(tbFuncionarios[[#This Row],[Nome]]="","",IFERROR(SUMIFS(tbLancamentos[Hr Devida],tbLancamentos[Matrícula],tbFuncionarios[[#This Row],[Matrícula]],tbLancamentos[Nome],tbFuncionarios[[#This Row],[Nome]],tbLancamentos[Tratativa],"Descontar",tbLancamentos[Data],"&gt;="&amp;Res!$C$9,tbLancamentos[Data],"&lt;"&amp;Res!$O$9)+tbFuncionarios[[#This Row],[desempate]],""))</f>
        <v/>
      </c>
      <c r="M15" s="88" t="str">
        <f t="shared" si="1"/>
        <v/>
      </c>
    </row>
    <row r="16" spans="2:13" ht="20.100000000000001" customHeight="1" x14ac:dyDescent="0.25">
      <c r="B16" s="85">
        <f t="shared" si="0"/>
        <v>10</v>
      </c>
      <c r="J16" s="83"/>
      <c r="K16" s="86" t="str">
        <f>IF(tbFuncionarios[[#This Row],[Nome]]="","",IFERROR(COUNTIFS(tbLancamentos[Matrícula],tbFuncionarios[[#This Row],[Matrícula]],tbLancamentos[Nome],tbFuncionarios[[#This Row],[Nome]],tbLancamentos[Tratativa],"Descontar",tbLancamentos[Data],"&gt;="&amp;Res!$C$9,tbLancamentos[Data],"&lt;"&amp;Res!$O$9)+tbFuncionarios[[#This Row],[desempate]],""))</f>
        <v/>
      </c>
      <c r="L16" s="87" t="str">
        <f>IF(tbFuncionarios[[#This Row],[Nome]]="","",IFERROR(SUMIFS(tbLancamentos[Hr Devida],tbLancamentos[Matrícula],tbFuncionarios[[#This Row],[Matrícula]],tbLancamentos[Nome],tbFuncionarios[[#This Row],[Nome]],tbLancamentos[Tratativa],"Descontar",tbLancamentos[Data],"&gt;="&amp;Res!$C$9,tbLancamentos[Data],"&lt;"&amp;Res!$O$9)+tbFuncionarios[[#This Row],[desempate]],""))</f>
        <v/>
      </c>
      <c r="M16" s="88" t="str">
        <f t="shared" si="1"/>
        <v/>
      </c>
    </row>
    <row r="17" spans="2:13" ht="20.100000000000001" customHeight="1" x14ac:dyDescent="0.25">
      <c r="B17" s="85">
        <f t="shared" si="0"/>
        <v>11</v>
      </c>
      <c r="J17" s="83"/>
      <c r="K17" s="86" t="str">
        <f>IF(tbFuncionarios[[#This Row],[Nome]]="","",IFERROR(COUNTIFS(tbLancamentos[Matrícula],tbFuncionarios[[#This Row],[Matrícula]],tbLancamentos[Nome],tbFuncionarios[[#This Row],[Nome]],tbLancamentos[Tratativa],"Descontar",tbLancamentos[Data],"&gt;="&amp;Res!$C$9,tbLancamentos[Data],"&lt;"&amp;Res!$O$9)+tbFuncionarios[[#This Row],[desempate]],""))</f>
        <v/>
      </c>
      <c r="L17" s="87" t="str">
        <f>IF(tbFuncionarios[[#This Row],[Nome]]="","",IFERROR(SUMIFS(tbLancamentos[Hr Devida],tbLancamentos[Matrícula],tbFuncionarios[[#This Row],[Matrícula]],tbLancamentos[Nome],tbFuncionarios[[#This Row],[Nome]],tbLancamentos[Tratativa],"Descontar",tbLancamentos[Data],"&gt;="&amp;Res!$C$9,tbLancamentos[Data],"&lt;"&amp;Res!$O$9)+tbFuncionarios[[#This Row],[desempate]],""))</f>
        <v/>
      </c>
      <c r="M17" s="88" t="str">
        <f t="shared" si="1"/>
        <v/>
      </c>
    </row>
    <row r="18" spans="2:13" ht="20.100000000000001" customHeight="1" x14ac:dyDescent="0.25">
      <c r="B18" s="85">
        <f t="shared" si="0"/>
        <v>12</v>
      </c>
      <c r="J18" s="83"/>
      <c r="K18" s="86" t="str">
        <f>IF(tbFuncionarios[[#This Row],[Nome]]="","",IFERROR(COUNTIFS(tbLancamentos[Matrícula],tbFuncionarios[[#This Row],[Matrícula]],tbLancamentos[Nome],tbFuncionarios[[#This Row],[Nome]],tbLancamentos[Tratativa],"Descontar",tbLancamentos[Data],"&gt;="&amp;Res!$C$9,tbLancamentos[Data],"&lt;"&amp;Res!$O$9)+tbFuncionarios[[#This Row],[desempate]],""))</f>
        <v/>
      </c>
      <c r="L18" s="87" t="str">
        <f>IF(tbFuncionarios[[#This Row],[Nome]]="","",IFERROR(SUMIFS(tbLancamentos[Hr Devida],tbLancamentos[Matrícula],tbFuncionarios[[#This Row],[Matrícula]],tbLancamentos[Nome],tbFuncionarios[[#This Row],[Nome]],tbLancamentos[Tratativa],"Descontar",tbLancamentos[Data],"&gt;="&amp;Res!$C$9,tbLancamentos[Data],"&lt;"&amp;Res!$O$9)+tbFuncionarios[[#This Row],[desempate]],""))</f>
        <v/>
      </c>
      <c r="M18" s="88" t="str">
        <f t="shared" si="1"/>
        <v/>
      </c>
    </row>
    <row r="19" spans="2:13" ht="20.100000000000001" customHeight="1" x14ac:dyDescent="0.25">
      <c r="B19" s="85">
        <f t="shared" si="0"/>
        <v>13</v>
      </c>
      <c r="J19" s="83"/>
      <c r="K19" s="86" t="str">
        <f>IF(tbFuncionarios[[#This Row],[Nome]]="","",IFERROR(COUNTIFS(tbLancamentos[Matrícula],tbFuncionarios[[#This Row],[Matrícula]],tbLancamentos[Nome],tbFuncionarios[[#This Row],[Nome]],tbLancamentos[Tratativa],"Descontar",tbLancamentos[Data],"&gt;="&amp;Res!$C$9,tbLancamentos[Data],"&lt;"&amp;Res!$O$9)+tbFuncionarios[[#This Row],[desempate]],""))</f>
        <v/>
      </c>
      <c r="L19" s="87" t="str">
        <f>IF(tbFuncionarios[[#This Row],[Nome]]="","",IFERROR(SUMIFS(tbLancamentos[Hr Devida],tbLancamentos[Matrícula],tbFuncionarios[[#This Row],[Matrícula]],tbLancamentos[Nome],tbFuncionarios[[#This Row],[Nome]],tbLancamentos[Tratativa],"Descontar",tbLancamentos[Data],"&gt;="&amp;Res!$C$9,tbLancamentos[Data],"&lt;"&amp;Res!$O$9)+tbFuncionarios[[#This Row],[desempate]],""))</f>
        <v/>
      </c>
      <c r="M19" s="88" t="str">
        <f t="shared" si="1"/>
        <v/>
      </c>
    </row>
    <row r="20" spans="2:13" ht="20.100000000000001" customHeight="1" x14ac:dyDescent="0.25">
      <c r="B20" s="85">
        <f t="shared" si="0"/>
        <v>14</v>
      </c>
      <c r="J20" s="83"/>
      <c r="K20" s="86" t="str">
        <f>IF(tbFuncionarios[[#This Row],[Nome]]="","",IFERROR(COUNTIFS(tbLancamentos[Matrícula],tbFuncionarios[[#This Row],[Matrícula]],tbLancamentos[Nome],tbFuncionarios[[#This Row],[Nome]],tbLancamentos[Tratativa],"Descontar",tbLancamentos[Data],"&gt;="&amp;Res!$C$9,tbLancamentos[Data],"&lt;"&amp;Res!$O$9)+tbFuncionarios[[#This Row],[desempate]],""))</f>
        <v/>
      </c>
      <c r="L20" s="87" t="str">
        <f>IF(tbFuncionarios[[#This Row],[Nome]]="","",IFERROR(SUMIFS(tbLancamentos[Hr Devida],tbLancamentos[Matrícula],tbFuncionarios[[#This Row],[Matrícula]],tbLancamentos[Nome],tbFuncionarios[[#This Row],[Nome]],tbLancamentos[Tratativa],"Descontar",tbLancamentos[Data],"&gt;="&amp;Res!$C$9,tbLancamentos[Data],"&lt;"&amp;Res!$O$9)+tbFuncionarios[[#This Row],[desempate]],""))</f>
        <v/>
      </c>
      <c r="M20" s="88" t="str">
        <f t="shared" si="1"/>
        <v/>
      </c>
    </row>
    <row r="21" spans="2:13" ht="20.100000000000001" customHeight="1" x14ac:dyDescent="0.25">
      <c r="B21" s="85">
        <f t="shared" si="0"/>
        <v>15</v>
      </c>
      <c r="J21" s="83"/>
      <c r="K21" s="86" t="str">
        <f>IF(tbFuncionarios[[#This Row],[Nome]]="","",IFERROR(COUNTIFS(tbLancamentos[Matrícula],tbFuncionarios[[#This Row],[Matrícula]],tbLancamentos[Nome],tbFuncionarios[[#This Row],[Nome]],tbLancamentos[Tratativa],"Descontar",tbLancamentos[Data],"&gt;="&amp;Res!$C$9,tbLancamentos[Data],"&lt;"&amp;Res!$O$9)+tbFuncionarios[[#This Row],[desempate]],""))</f>
        <v/>
      </c>
      <c r="L21" s="87" t="str">
        <f>IF(tbFuncionarios[[#This Row],[Nome]]="","",IFERROR(SUMIFS(tbLancamentos[Hr Devida],tbLancamentos[Matrícula],tbFuncionarios[[#This Row],[Matrícula]],tbLancamentos[Nome],tbFuncionarios[[#This Row],[Nome]],tbLancamentos[Tratativa],"Descontar",tbLancamentos[Data],"&gt;="&amp;Res!$C$9,tbLancamentos[Data],"&lt;"&amp;Res!$O$9)+tbFuncionarios[[#This Row],[desempate]],""))</f>
        <v/>
      </c>
      <c r="M21" s="88" t="str">
        <f t="shared" si="1"/>
        <v/>
      </c>
    </row>
    <row r="22" spans="2:13" ht="20.100000000000001" customHeight="1" x14ac:dyDescent="0.25">
      <c r="B22" s="85">
        <f t="shared" si="0"/>
        <v>16</v>
      </c>
      <c r="J22" s="83"/>
      <c r="K22" s="86" t="str">
        <f>IF(tbFuncionarios[[#This Row],[Nome]]="","",IFERROR(COUNTIFS(tbLancamentos[Matrícula],tbFuncionarios[[#This Row],[Matrícula]],tbLancamentos[Nome],tbFuncionarios[[#This Row],[Nome]],tbLancamentos[Tratativa],"Descontar",tbLancamentos[Data],"&gt;="&amp;Res!$C$9,tbLancamentos[Data],"&lt;"&amp;Res!$O$9)+tbFuncionarios[[#This Row],[desempate]],""))</f>
        <v/>
      </c>
      <c r="L22" s="87" t="str">
        <f>IF(tbFuncionarios[[#This Row],[Nome]]="","",IFERROR(SUMIFS(tbLancamentos[Hr Devida],tbLancamentos[Matrícula],tbFuncionarios[[#This Row],[Matrícula]],tbLancamentos[Nome],tbFuncionarios[[#This Row],[Nome]],tbLancamentos[Tratativa],"Descontar",tbLancamentos[Data],"&gt;="&amp;Res!$C$9,tbLancamentos[Data],"&lt;"&amp;Res!$O$9)+tbFuncionarios[[#This Row],[desempate]],""))</f>
        <v/>
      </c>
      <c r="M22" s="88" t="str">
        <f t="shared" si="1"/>
        <v/>
      </c>
    </row>
    <row r="23" spans="2:13" ht="20.100000000000001" customHeight="1" x14ac:dyDescent="0.25">
      <c r="B23" s="85">
        <f t="shared" si="0"/>
        <v>17</v>
      </c>
      <c r="J23" s="83"/>
      <c r="K23" s="86" t="str">
        <f>IF(tbFuncionarios[[#This Row],[Nome]]="","",IFERROR(COUNTIFS(tbLancamentos[Matrícula],tbFuncionarios[[#This Row],[Matrícula]],tbLancamentos[Nome],tbFuncionarios[[#This Row],[Nome]],tbLancamentos[Tratativa],"Descontar",tbLancamentos[Data],"&gt;="&amp;Res!$C$9,tbLancamentos[Data],"&lt;"&amp;Res!$O$9)+tbFuncionarios[[#This Row],[desempate]],""))</f>
        <v/>
      </c>
      <c r="L23" s="87" t="str">
        <f>IF(tbFuncionarios[[#This Row],[Nome]]="","",IFERROR(SUMIFS(tbLancamentos[Hr Devida],tbLancamentos[Matrícula],tbFuncionarios[[#This Row],[Matrícula]],tbLancamentos[Nome],tbFuncionarios[[#This Row],[Nome]],tbLancamentos[Tratativa],"Descontar",tbLancamentos[Data],"&gt;="&amp;Res!$C$9,tbLancamentos[Data],"&lt;"&amp;Res!$O$9)+tbFuncionarios[[#This Row],[desempate]],""))</f>
        <v/>
      </c>
      <c r="M23" s="88" t="str">
        <f t="shared" si="1"/>
        <v/>
      </c>
    </row>
    <row r="24" spans="2:13" ht="20.100000000000001" customHeight="1" x14ac:dyDescent="0.25">
      <c r="B24" s="85">
        <f t="shared" si="0"/>
        <v>18</v>
      </c>
      <c r="J24" s="83"/>
      <c r="K24" s="86" t="str">
        <f>IF(tbFuncionarios[[#This Row],[Nome]]="","",IFERROR(COUNTIFS(tbLancamentos[Matrícula],tbFuncionarios[[#This Row],[Matrícula]],tbLancamentos[Nome],tbFuncionarios[[#This Row],[Nome]],tbLancamentos[Tratativa],"Descontar",tbLancamentos[Data],"&gt;="&amp;Res!$C$9,tbLancamentos[Data],"&lt;"&amp;Res!$O$9)+tbFuncionarios[[#This Row],[desempate]],""))</f>
        <v/>
      </c>
      <c r="L24" s="87" t="str">
        <f>IF(tbFuncionarios[[#This Row],[Nome]]="","",IFERROR(SUMIFS(tbLancamentos[Hr Devida],tbLancamentos[Matrícula],tbFuncionarios[[#This Row],[Matrícula]],tbLancamentos[Nome],tbFuncionarios[[#This Row],[Nome]],tbLancamentos[Tratativa],"Descontar",tbLancamentos[Data],"&gt;="&amp;Res!$C$9,tbLancamentos[Data],"&lt;"&amp;Res!$O$9)+tbFuncionarios[[#This Row],[desempate]],""))</f>
        <v/>
      </c>
      <c r="M24" s="88" t="str">
        <f t="shared" si="1"/>
        <v/>
      </c>
    </row>
    <row r="25" spans="2:13" ht="20.100000000000001" customHeight="1" x14ac:dyDescent="0.25">
      <c r="B25" s="85">
        <f t="shared" si="0"/>
        <v>19</v>
      </c>
      <c r="J25" s="83"/>
      <c r="K25" s="86" t="str">
        <f>IF(tbFuncionarios[[#This Row],[Nome]]="","",IFERROR(COUNTIFS(tbLancamentos[Matrícula],tbFuncionarios[[#This Row],[Matrícula]],tbLancamentos[Nome],tbFuncionarios[[#This Row],[Nome]],tbLancamentos[Tratativa],"Descontar",tbLancamentos[Data],"&gt;="&amp;Res!$C$9,tbLancamentos[Data],"&lt;"&amp;Res!$O$9)+tbFuncionarios[[#This Row],[desempate]],""))</f>
        <v/>
      </c>
      <c r="L25" s="87" t="str">
        <f>IF(tbFuncionarios[[#This Row],[Nome]]="","",IFERROR(SUMIFS(tbLancamentos[Hr Devida],tbLancamentos[Matrícula],tbFuncionarios[[#This Row],[Matrícula]],tbLancamentos[Nome],tbFuncionarios[[#This Row],[Nome]],tbLancamentos[Tratativa],"Descontar",tbLancamentos[Data],"&gt;="&amp;Res!$C$9,tbLancamentos[Data],"&lt;"&amp;Res!$O$9)+tbFuncionarios[[#This Row],[desempate]],""))</f>
        <v/>
      </c>
      <c r="M25" s="88" t="str">
        <f t="shared" si="1"/>
        <v/>
      </c>
    </row>
    <row r="26" spans="2:13" ht="20.100000000000001" customHeight="1" x14ac:dyDescent="0.25">
      <c r="B26" s="85">
        <f t="shared" si="0"/>
        <v>20</v>
      </c>
      <c r="J26" s="83"/>
      <c r="K26" s="86" t="str">
        <f>IF(tbFuncionarios[[#This Row],[Nome]]="","",IFERROR(COUNTIFS(tbLancamentos[Matrícula],tbFuncionarios[[#This Row],[Matrícula]],tbLancamentos[Nome],tbFuncionarios[[#This Row],[Nome]],tbLancamentos[Tratativa],"Descontar",tbLancamentos[Data],"&gt;="&amp;Res!$C$9,tbLancamentos[Data],"&lt;"&amp;Res!$O$9)+tbFuncionarios[[#This Row],[desempate]],""))</f>
        <v/>
      </c>
      <c r="L26" s="87" t="str">
        <f>IF(tbFuncionarios[[#This Row],[Nome]]="","",IFERROR(SUMIFS(tbLancamentos[Hr Devida],tbLancamentos[Matrícula],tbFuncionarios[[#This Row],[Matrícula]],tbLancamentos[Nome],tbFuncionarios[[#This Row],[Nome]],tbLancamentos[Tratativa],"Descontar",tbLancamentos[Data],"&gt;="&amp;Res!$C$9,tbLancamentos[Data],"&lt;"&amp;Res!$O$9)+tbFuncionarios[[#This Row],[desempate]],""))</f>
        <v/>
      </c>
      <c r="M26" s="88" t="str">
        <f t="shared" si="1"/>
        <v/>
      </c>
    </row>
    <row r="27" spans="2:13" ht="20.100000000000001" customHeight="1" x14ac:dyDescent="0.25">
      <c r="B27" s="89">
        <f t="shared" ref="B27:B29" si="2">IFERROR(B26+1,1)</f>
        <v>21</v>
      </c>
      <c r="J27" s="83"/>
      <c r="K27" s="86" t="str">
        <f>IF(tbFuncionarios[[#This Row],[Nome]]="","",IFERROR(COUNTIFS(tbLancamentos[Matrícula],tbFuncionarios[[#This Row],[Matrícula]],tbLancamentos[Nome],tbFuncionarios[[#This Row],[Nome]],tbLancamentos[Tratativa],"Descontar",tbLancamentos[Data],"&gt;="&amp;Res!$C$9,tbLancamentos[Data],"&lt;"&amp;Res!$O$9)+tbFuncionarios[[#This Row],[desempate]],""))</f>
        <v/>
      </c>
      <c r="L27" s="87" t="str">
        <f>IF(tbFuncionarios[[#This Row],[Nome]]="","",IFERROR(SUMIFS(tbLancamentos[Hr Devida],tbLancamentos[Matrícula],tbFuncionarios[[#This Row],[Matrícula]],tbLancamentos[Nome],tbFuncionarios[[#This Row],[Nome]],tbLancamentos[Tratativa],"Descontar",tbLancamentos[Data],"&gt;="&amp;Res!$C$9,tbLancamentos[Data],"&lt;"&amp;Res!$O$9)+tbFuncionarios[[#This Row],[desempate]],""))</f>
        <v/>
      </c>
      <c r="M27" s="88" t="str">
        <f t="shared" si="1"/>
        <v/>
      </c>
    </row>
    <row r="28" spans="2:13" ht="20.100000000000001" customHeight="1" x14ac:dyDescent="0.25">
      <c r="B28" s="89">
        <f t="shared" si="2"/>
        <v>22</v>
      </c>
      <c r="J28" s="83"/>
      <c r="K28" s="86" t="str">
        <f>IF(tbFuncionarios[[#This Row],[Nome]]="","",IFERROR(COUNTIFS(tbLancamentos[Matrícula],tbFuncionarios[[#This Row],[Matrícula]],tbLancamentos[Nome],tbFuncionarios[[#This Row],[Nome]],tbLancamentos[Tratativa],"Descontar",tbLancamentos[Data],"&gt;="&amp;Res!$C$9,tbLancamentos[Data],"&lt;"&amp;Res!$O$9)+tbFuncionarios[[#This Row],[desempate]],""))</f>
        <v/>
      </c>
      <c r="L28" s="87" t="str">
        <f>IF(tbFuncionarios[[#This Row],[Nome]]="","",IFERROR(SUMIFS(tbLancamentos[Hr Devida],tbLancamentos[Matrícula],tbFuncionarios[[#This Row],[Matrícula]],tbLancamentos[Nome],tbFuncionarios[[#This Row],[Nome]],tbLancamentos[Tratativa],"Descontar",tbLancamentos[Data],"&gt;="&amp;Res!$C$9,tbLancamentos[Data],"&lt;"&amp;Res!$O$9)+tbFuncionarios[[#This Row],[desempate]],""))</f>
        <v/>
      </c>
      <c r="M28" s="88" t="str">
        <f t="shared" si="1"/>
        <v/>
      </c>
    </row>
    <row r="29" spans="2:13" ht="20.100000000000001" customHeight="1" x14ac:dyDescent="0.25">
      <c r="B29" s="89">
        <f t="shared" si="2"/>
        <v>23</v>
      </c>
      <c r="J29" s="83"/>
      <c r="K29" s="86" t="str">
        <f>IF(tbFuncionarios[[#This Row],[Nome]]="","",IFERROR(COUNTIFS(tbLancamentos[Matrícula],tbFuncionarios[[#This Row],[Matrícula]],tbLancamentos[Nome],tbFuncionarios[[#This Row],[Nome]],tbLancamentos[Tratativa],"Descontar",tbLancamentos[Data],"&gt;="&amp;Res!$C$9,tbLancamentos[Data],"&lt;"&amp;Res!$O$9)+tbFuncionarios[[#This Row],[desempate]],""))</f>
        <v/>
      </c>
      <c r="L29" s="87" t="str">
        <f>IF(tbFuncionarios[[#This Row],[Nome]]="","",IFERROR(SUMIFS(tbLancamentos[Hr Devida],tbLancamentos[Matrícula],tbFuncionarios[[#This Row],[Matrícula]],tbLancamentos[Nome],tbFuncionarios[[#This Row],[Nome]],tbLancamentos[Tratativa],"Descontar",tbLancamentos[Data],"&gt;="&amp;Res!$C$9,tbLancamentos[Data],"&lt;"&amp;Res!$O$9)+tbFuncionarios[[#This Row],[desempate]],""))</f>
        <v/>
      </c>
      <c r="M29" s="88" t="str">
        <f t="shared" si="1"/>
        <v/>
      </c>
    </row>
    <row r="30" spans="2:13" ht="20.100000000000001" customHeight="1" x14ac:dyDescent="0.25">
      <c r="B30" s="89">
        <f t="shared" ref="B30:B35" si="3">IFERROR(B29+1,1)</f>
        <v>24</v>
      </c>
      <c r="J30" s="83"/>
      <c r="K30" s="86" t="str">
        <f>IF(tbFuncionarios[[#This Row],[Nome]]="","",IFERROR(COUNTIFS(tbLancamentos[Matrícula],tbFuncionarios[[#This Row],[Matrícula]],tbLancamentos[Nome],tbFuncionarios[[#This Row],[Nome]],tbLancamentos[Tratativa],"Descontar",tbLancamentos[Data],"&gt;="&amp;Res!$C$9,tbLancamentos[Data],"&lt;"&amp;Res!$O$9)+tbFuncionarios[[#This Row],[desempate]],""))</f>
        <v/>
      </c>
      <c r="L30" s="87" t="str">
        <f>IF(tbFuncionarios[[#This Row],[Nome]]="","",IFERROR(SUMIFS(tbLancamentos[Hr Devida],tbLancamentos[Matrícula],tbFuncionarios[[#This Row],[Matrícula]],tbLancamentos[Nome],tbFuncionarios[[#This Row],[Nome]],tbLancamentos[Tratativa],"Descontar",tbLancamentos[Data],"&gt;="&amp;Res!$C$9,tbLancamentos[Data],"&lt;"&amp;Res!$O$9)+tbFuncionarios[[#This Row],[desempate]],""))</f>
        <v/>
      </c>
      <c r="M30" s="88" t="str">
        <f t="shared" si="1"/>
        <v/>
      </c>
    </row>
    <row r="31" spans="2:13" x14ac:dyDescent="0.25">
      <c r="B31" s="90">
        <f t="shared" si="3"/>
        <v>25</v>
      </c>
      <c r="J31" s="83"/>
      <c r="K31" s="86" t="str">
        <f>IF(tbFuncionarios[[#This Row],[Nome]]="","",IFERROR(COUNTIFS(tbLancamentos[Matrícula],tbFuncionarios[[#This Row],[Matrícula]],tbLancamentos[Nome],tbFuncionarios[[#This Row],[Nome]],tbLancamentos[Tratativa],"Descontar",tbLancamentos[Data],"&gt;="&amp;Res!$C$9,tbLancamentos[Data],"&lt;"&amp;Res!$O$9)+tbFuncionarios[[#This Row],[desempate]],""))</f>
        <v/>
      </c>
      <c r="L31" s="87" t="str">
        <f>IF(tbFuncionarios[[#This Row],[Nome]]="","",IFERROR(SUMIFS(tbLancamentos[Hr Devida],tbLancamentos[Matrícula],tbFuncionarios[[#This Row],[Matrícula]],tbLancamentos[Nome],tbFuncionarios[[#This Row],[Nome]],tbLancamentos[Tratativa],"Descontar",tbLancamentos[Data],"&gt;="&amp;Res!$C$9,tbLancamentos[Data],"&lt;"&amp;Res!$O$9)+tbFuncionarios[[#This Row],[desempate]],""))</f>
        <v/>
      </c>
      <c r="M31" s="88" t="str">
        <f>IF(E31="","",IFERROR(M30-0.0000001,0.0001))</f>
        <v/>
      </c>
    </row>
    <row r="32" spans="2:13" x14ac:dyDescent="0.25">
      <c r="B32" s="90">
        <f t="shared" si="3"/>
        <v>26</v>
      </c>
      <c r="J32" s="83"/>
      <c r="K32" s="86" t="str">
        <f>IF(tbFuncionarios[[#This Row],[Nome]]="","",IFERROR(COUNTIFS(tbLancamentos[Matrícula],tbFuncionarios[[#This Row],[Matrícula]],tbLancamentos[Nome],tbFuncionarios[[#This Row],[Nome]],tbLancamentos[Tratativa],"Descontar",tbLancamentos[Data],"&gt;="&amp;Res!$C$9,tbLancamentos[Data],"&lt;"&amp;Res!$O$9)+tbFuncionarios[[#This Row],[desempate]],""))</f>
        <v/>
      </c>
      <c r="L32" s="87" t="str">
        <f>IF(tbFuncionarios[[#This Row],[Nome]]="","",IFERROR(SUMIFS(tbLancamentos[Hr Devida],tbLancamentos[Matrícula],tbFuncionarios[[#This Row],[Matrícula]],tbLancamentos[Nome],tbFuncionarios[[#This Row],[Nome]],tbLancamentos[Tratativa],"Descontar",tbLancamentos[Data],"&gt;="&amp;Res!$C$9,tbLancamentos[Data],"&lt;"&amp;Res!$O$9)+tbFuncionarios[[#This Row],[desempate]],""))</f>
        <v/>
      </c>
      <c r="M32" s="88" t="str">
        <f>IF(E32="","",IFERROR(M31-0.0000001,0.0001))</f>
        <v/>
      </c>
    </row>
    <row r="33" spans="2:13" x14ac:dyDescent="0.25">
      <c r="B33" s="90">
        <f t="shared" si="3"/>
        <v>27</v>
      </c>
      <c r="J33" s="83"/>
      <c r="K33" s="86" t="str">
        <f>IF(tbFuncionarios[[#This Row],[Nome]]="","",IFERROR(COUNTIFS(tbLancamentos[Matrícula],tbFuncionarios[[#This Row],[Matrícula]],tbLancamentos[Nome],tbFuncionarios[[#This Row],[Nome]],tbLancamentos[Tratativa],"Descontar",tbLancamentos[Data],"&gt;="&amp;Res!$C$9,tbLancamentos[Data],"&lt;"&amp;Res!$O$9)+tbFuncionarios[[#This Row],[desempate]],""))</f>
        <v/>
      </c>
      <c r="L33" s="87" t="str">
        <f>IF(tbFuncionarios[[#This Row],[Nome]]="","",IFERROR(SUMIFS(tbLancamentos[Hr Devida],tbLancamentos[Matrícula],tbFuncionarios[[#This Row],[Matrícula]],tbLancamentos[Nome],tbFuncionarios[[#This Row],[Nome]],tbLancamentos[Tratativa],"Descontar",tbLancamentos[Data],"&gt;="&amp;Res!$C$9,tbLancamentos[Data],"&lt;"&amp;Res!$O$9)+tbFuncionarios[[#This Row],[desempate]],""))</f>
        <v/>
      </c>
      <c r="M33" s="88" t="str">
        <f>IF(E33="","",IFERROR(M32-0.0000001,0.0001))</f>
        <v/>
      </c>
    </row>
    <row r="34" spans="2:13" x14ac:dyDescent="0.25">
      <c r="B34" s="90">
        <f t="shared" si="3"/>
        <v>28</v>
      </c>
      <c r="J34" s="83"/>
      <c r="K34" s="86" t="str">
        <f>IF(tbFuncionarios[[#This Row],[Nome]]="","",IFERROR(COUNTIFS(tbLancamentos[Matrícula],tbFuncionarios[[#This Row],[Matrícula]],tbLancamentos[Nome],tbFuncionarios[[#This Row],[Nome]],tbLancamentos[Tratativa],"Descontar",tbLancamentos[Data],"&gt;="&amp;Res!$C$9,tbLancamentos[Data],"&lt;"&amp;Res!$O$9)+tbFuncionarios[[#This Row],[desempate]],""))</f>
        <v/>
      </c>
      <c r="L34" s="87" t="str">
        <f>IF(tbFuncionarios[[#This Row],[Nome]]="","",IFERROR(SUMIFS(tbLancamentos[Hr Devida],tbLancamentos[Matrícula],tbFuncionarios[[#This Row],[Matrícula]],tbLancamentos[Nome],tbFuncionarios[[#This Row],[Nome]],tbLancamentos[Tratativa],"Descontar",tbLancamentos[Data],"&gt;="&amp;Res!$C$9,tbLancamentos[Data],"&lt;"&amp;Res!$O$9)+tbFuncionarios[[#This Row],[desempate]],""))</f>
        <v/>
      </c>
      <c r="M34" s="88" t="str">
        <f>IF(E34="","",IFERROR(M33-0.0000001,0.0001))</f>
        <v/>
      </c>
    </row>
    <row r="35" spans="2:13" x14ac:dyDescent="0.25">
      <c r="B35" s="90">
        <f t="shared" si="3"/>
        <v>29</v>
      </c>
      <c r="J35" s="83"/>
      <c r="K35" s="86" t="str">
        <f>IF(tbFuncionarios[[#This Row],[Nome]]="","",IFERROR(COUNTIFS(tbLancamentos[Matrícula],tbFuncionarios[[#This Row],[Matrícula]],tbLancamentos[Nome],tbFuncionarios[[#This Row],[Nome]],tbLancamentos[Tratativa],"Descontar",tbLancamentos[Data],"&gt;="&amp;Res!$C$9,tbLancamentos[Data],"&lt;"&amp;Res!$O$9)+tbFuncionarios[[#This Row],[desempate]],""))</f>
        <v/>
      </c>
      <c r="L35" s="87" t="str">
        <f>IF(tbFuncionarios[[#This Row],[Nome]]="","",IFERROR(SUMIFS(tbLancamentos[Hr Devida],tbLancamentos[Matrícula],tbFuncionarios[[#This Row],[Matrícula]],tbLancamentos[Nome],tbFuncionarios[[#This Row],[Nome]],tbLancamentos[Tratativa],"Descontar",tbLancamentos[Data],"&gt;="&amp;Res!$C$9,tbLancamentos[Data],"&lt;"&amp;Res!$O$9)+tbFuncionarios[[#This Row],[desempate]],""))</f>
        <v/>
      </c>
      <c r="M35" s="88" t="str">
        <f>IF(E35="","",IFERROR(M34-0.0000001,0.0001))</f>
        <v/>
      </c>
    </row>
  </sheetData>
  <sheetProtection password="9004" sheet="1" objects="1" scenarios="1"/>
  <dataValidations count="2">
    <dataValidation type="list" allowBlank="1" showInputMessage="1" showErrorMessage="1" sqref="G7:G35">
      <formula1>ListaSetores</formula1>
    </dataValidation>
    <dataValidation type="list" allowBlank="1" showInputMessage="1" showErrorMessage="1" sqref="J7:J35">
      <formula1>"Efetivo,Ferista,Reserva,Devolvido"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9" orientation="landscape" r:id="rId1"/>
  <headerFooter>
    <oddHeader>&amp;CCADASTRO DOS FUNCIONÁRIOS</oddHeader>
    <oddFooter>&amp;LImpresso em &amp;D as &amp;T&amp;RPágina &amp;P de &amp;N páginas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CadCar!$C$7:$C$26</xm:f>
          </x14:formula1>
          <xm:sqref>H7:H35</xm:sqref>
        </x14:dataValidation>
        <x14:dataValidation type="list" allowBlank="1" showInputMessage="1" showErrorMessage="1">
          <x14:formula1>
            <xm:f>CadTur!$E$7:$E$26</xm:f>
          </x14:formula1>
          <xm:sqref>I7:I35</xm:sqref>
        </x14:dataValidation>
        <x14:dataValidation type="list" allowBlank="1" showInputMessage="1" showErrorMessage="1">
          <x14:formula1>
            <xm:f>CadEmp!$C$7:$C$16</xm:f>
          </x14:formula1>
          <xm:sqref>C7:C35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18</vt:i4>
      </vt:variant>
      <vt:variant>
        <vt:lpstr>Intervalos nomeados</vt:lpstr>
      </vt:variant>
      <vt:variant>
        <vt:i4>11</vt:i4>
      </vt:variant>
    </vt:vector>
  </HeadingPairs>
  <TitlesOfParts>
    <vt:vector size="29" baseType="lpstr">
      <vt:lpstr>Ini</vt:lpstr>
      <vt:lpstr>Duv</vt:lpstr>
      <vt:lpstr>Sug</vt:lpstr>
      <vt:lpstr>Sou</vt:lpstr>
      <vt:lpstr>CadEmp</vt:lpstr>
      <vt:lpstr>CadSet</vt:lpstr>
      <vt:lpstr>CadCar</vt:lpstr>
      <vt:lpstr>CadTur</vt:lpstr>
      <vt:lpstr>CadFun</vt:lpstr>
      <vt:lpstr>Lan</vt:lpstr>
      <vt:lpstr>Res</vt:lpstr>
      <vt:lpstr>Gra</vt:lpstr>
      <vt:lpstr>ResInd</vt:lpstr>
      <vt:lpstr>AbsEmp</vt:lpstr>
      <vt:lpstr>FreFun</vt:lpstr>
      <vt:lpstr>Rel</vt:lpstr>
      <vt:lpstr>Das</vt:lpstr>
      <vt:lpstr>Aux</vt:lpstr>
      <vt:lpstr>AbsEmp!Area_de_impressao</vt:lpstr>
      <vt:lpstr>CadFun!Area_de_impressao</vt:lpstr>
      <vt:lpstr>Das!Area_de_impressao</vt:lpstr>
      <vt:lpstr>FreFun!Area_de_impressao</vt:lpstr>
      <vt:lpstr>Gra!Area_de_impressao</vt:lpstr>
      <vt:lpstr>Lan!Area_de_impressao</vt:lpstr>
      <vt:lpstr>Rel!Area_de_impressao</vt:lpstr>
      <vt:lpstr>ResInd!Area_de_impressao</vt:lpstr>
      <vt:lpstr>ListaSetores</vt:lpstr>
      <vt:lpstr>CadFun!Titulos_de_impressao</vt:lpstr>
      <vt:lpstr>Lan!Titulos_de_impressao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Dias de Souza</dc:creator>
  <cp:lastModifiedBy>Flavio Dias de Souza</cp:lastModifiedBy>
  <cp:lastPrinted>2022-05-17T14:11:13Z</cp:lastPrinted>
  <dcterms:created xsi:type="dcterms:W3CDTF">2022-04-27T13:34:14Z</dcterms:created>
  <dcterms:modified xsi:type="dcterms:W3CDTF">2022-05-18T19:59:35Z</dcterms:modified>
</cp:coreProperties>
</file>