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3.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codeName="EstaPasta_de_trabalho"/>
  <bookViews>
    <workbookView xWindow="0" yWindow="0" windowWidth="20490" windowHeight="7755" tabRatio="0" firstSheet="12" activeTab="12"/>
  </bookViews>
  <sheets>
    <sheet name="Ini" sheetId="34" r:id="rId1"/>
    <sheet name="Duv" sheetId="35" r:id="rId2"/>
    <sheet name="Sug" sheetId="36" r:id="rId3"/>
    <sheet name="Sou" sheetId="37" r:id="rId4"/>
    <sheet name="Rel" sheetId="11" r:id="rId5"/>
    <sheet name="For" sheetId="21" r:id="rId6"/>
    <sheet name="Fat" sheetId="20" r:id="rId7"/>
    <sheet name="Hie" sheetId="22" r:id="rId8"/>
    <sheet name="Cen" sheetId="23" r:id="rId9"/>
    <sheet name="Pla" sheetId="38" r:id="rId10"/>
    <sheet name="Ale" sheetId="32" r:id="rId11"/>
    <sheet name="Das" sheetId="39" r:id="rId12"/>
    <sheet name="Ate" sheetId="40" r:id="rId13"/>
  </sheets>
  <functionGroups builtInGroupCount="17"/>
  <definedNames>
    <definedName name="__xlcn.WorksheetConnection_ProC5H561" hidden="1">#REF!</definedName>
    <definedName name="_xlnm._FilterDatabase" localSheetId="10" hidden="1">Ale!$B$7:$AK$16</definedName>
    <definedName name="_xlnm._FilterDatabase" localSheetId="8" hidden="1">Cen!$AZ$7:$BA$27</definedName>
    <definedName name="_xlnm._FilterDatabase" localSheetId="4" hidden="1">Rel!#REF!</definedName>
    <definedName name="_xlnm.Print_Area" localSheetId="10">Ale!$B$4:$N$19</definedName>
    <definedName name="_xlnm.Print_Area" localSheetId="8">Cen!$C$4:$D$46</definedName>
    <definedName name="_xlnm.Print_Area" localSheetId="11">Das!$B$3:$L$31</definedName>
    <definedName name="_xlnm.Print_Area" localSheetId="6">Fat!$B$4:$I$27</definedName>
    <definedName name="_xlnm.Print_Area" localSheetId="5">For!$B$4:$G$12</definedName>
    <definedName name="_xlnm.Print_Area" localSheetId="7">Hie!$B$4:$E$35</definedName>
    <definedName name="_xlnm.Print_Area" localSheetId="9">Pla!$B$4:$F$23</definedName>
    <definedName name="_xlnm.Print_Area" localSheetId="4">Rel!$C$6:$O$19</definedName>
    <definedName name="ForçaMotrizes">For!$F$8:$F$12</definedName>
    <definedName name="_xlnm.Print_Titles" localSheetId="7">Hie!$14:$15</definedName>
    <definedName name="_xlnm.Print_Titles" localSheetId="9">Pla!$6:$7</definedName>
  </definedNames>
  <calcPr calcId="145621"/>
</workbook>
</file>

<file path=xl/calcChain.xml><?xml version="1.0" encoding="utf-8"?>
<calcChain xmlns="http://schemas.openxmlformats.org/spreadsheetml/2006/main">
  <c r="AH10" i="20" l="1"/>
  <c r="AH11" i="20"/>
  <c r="AH12" i="20"/>
  <c r="AH8" i="20"/>
  <c r="AG11" i="20"/>
  <c r="AG12" i="20"/>
  <c r="AG8" i="20"/>
  <c r="B5" i="39" l="1"/>
  <c r="AC17" i="32"/>
  <c r="AD17" i="32"/>
  <c r="AE17" i="32"/>
  <c r="AF17" i="32"/>
  <c r="AG17" i="32"/>
  <c r="AH17" i="32"/>
  <c r="AI17" i="32"/>
  <c r="AJ17" i="32"/>
  <c r="AC18" i="32"/>
  <c r="AD18" i="32"/>
  <c r="AE18" i="32"/>
  <c r="AF18" i="32"/>
  <c r="AG18" i="32"/>
  <c r="AH18" i="32"/>
  <c r="AI18" i="32"/>
  <c r="AJ18" i="32"/>
  <c r="AC19" i="32"/>
  <c r="AD19" i="32"/>
  <c r="AE19" i="32"/>
  <c r="AF19" i="32"/>
  <c r="AG19" i="32"/>
  <c r="AH19" i="32"/>
  <c r="AI19" i="32"/>
  <c r="AJ19" i="32"/>
  <c r="AB19" i="32"/>
  <c r="AB18" i="32"/>
  <c r="AB17" i="32"/>
  <c r="AA17" i="32"/>
  <c r="AA18" i="32"/>
  <c r="AA19" i="32"/>
  <c r="Z17" i="32"/>
  <c r="Z18" i="32"/>
  <c r="Z19" i="32"/>
  <c r="AM8" i="20"/>
  <c r="AN8" i="20" s="1"/>
  <c r="AM9" i="20"/>
  <c r="AN9" i="20" s="1"/>
  <c r="AM10" i="20"/>
  <c r="AN10" i="20" s="1"/>
  <c r="AM11" i="20"/>
  <c r="AN11" i="20" s="1"/>
  <c r="AM12" i="20"/>
  <c r="AN12" i="20" s="1"/>
  <c r="AJ8" i="20"/>
  <c r="AK8" i="20" s="1"/>
  <c r="AJ9" i="20"/>
  <c r="AK9" i="20" s="1"/>
  <c r="AJ10" i="20"/>
  <c r="AK10" i="20" s="1"/>
  <c r="AJ11" i="20"/>
  <c r="AK11" i="20" s="1"/>
  <c r="AJ12" i="20"/>
  <c r="AK12" i="20" s="1"/>
  <c r="AE8" i="20"/>
  <c r="AE9" i="20"/>
  <c r="AE10" i="20"/>
  <c r="AE11" i="20"/>
  <c r="AE12" i="20"/>
  <c r="AF12" i="20" l="1"/>
  <c r="AF11" i="20"/>
  <c r="AF8" i="20"/>
  <c r="AF10" i="20"/>
  <c r="AF9" i="20"/>
  <c r="AS10" i="32"/>
  <c r="AS9" i="32" s="1"/>
  <c r="AA9" i="32"/>
  <c r="AB9" i="32"/>
  <c r="AC9" i="32"/>
  <c r="AD9" i="32"/>
  <c r="AE9" i="32"/>
  <c r="AF9" i="32"/>
  <c r="AG9" i="32"/>
  <c r="AH9" i="32"/>
  <c r="AI9" i="32"/>
  <c r="AJ9" i="32"/>
  <c r="AA10" i="32"/>
  <c r="AB10" i="32"/>
  <c r="AC10" i="32"/>
  <c r="AD10" i="32"/>
  <c r="AE10" i="32"/>
  <c r="AF10" i="32"/>
  <c r="AG10" i="32"/>
  <c r="AH10" i="32"/>
  <c r="AI10" i="32"/>
  <c r="AJ10" i="32"/>
  <c r="AA11" i="32"/>
  <c r="AB11" i="32"/>
  <c r="AC11" i="32"/>
  <c r="AD11" i="32"/>
  <c r="AE11" i="32"/>
  <c r="AF11" i="32"/>
  <c r="AG11" i="32"/>
  <c r="AH11" i="32"/>
  <c r="AI11" i="32"/>
  <c r="AJ11" i="32"/>
  <c r="AA12" i="32"/>
  <c r="AB12" i="32"/>
  <c r="AC12" i="32"/>
  <c r="AD12" i="32"/>
  <c r="AE12" i="32"/>
  <c r="AF12" i="32"/>
  <c r="AG12" i="32"/>
  <c r="AH12" i="32"/>
  <c r="AI12" i="32"/>
  <c r="AJ12" i="32"/>
  <c r="AA13" i="32"/>
  <c r="AB13" i="32"/>
  <c r="AC13" i="32"/>
  <c r="AD13" i="32"/>
  <c r="AE13" i="32"/>
  <c r="AF13" i="32"/>
  <c r="AG13" i="32"/>
  <c r="AH13" i="32"/>
  <c r="AI13" i="32"/>
  <c r="AJ13" i="32"/>
  <c r="AA14" i="32"/>
  <c r="AB14" i="32"/>
  <c r="AC14" i="32"/>
  <c r="AD14" i="32"/>
  <c r="AE14" i="32"/>
  <c r="AF14" i="32"/>
  <c r="AG14" i="32"/>
  <c r="AH14" i="32"/>
  <c r="AI14" i="32"/>
  <c r="AJ14" i="32"/>
  <c r="AA15" i="32"/>
  <c r="AB15" i="32"/>
  <c r="AC15" i="32"/>
  <c r="AD15" i="32"/>
  <c r="AE15" i="32"/>
  <c r="AF15" i="32"/>
  <c r="AG15" i="32"/>
  <c r="AH15" i="32"/>
  <c r="AI15" i="32"/>
  <c r="AJ15" i="32"/>
  <c r="AB8" i="32"/>
  <c r="AC8" i="32"/>
  <c r="AD8" i="32"/>
  <c r="AE8" i="32"/>
  <c r="AE16" i="32" s="1"/>
  <c r="AF8" i="32"/>
  <c r="AG8" i="32"/>
  <c r="AH8" i="32"/>
  <c r="AI8" i="32"/>
  <c r="AJ8" i="32"/>
  <c r="AA8" i="32"/>
  <c r="H9" i="20"/>
  <c r="H11" i="20"/>
  <c r="H13" i="20"/>
  <c r="H15" i="20"/>
  <c r="H17" i="20"/>
  <c r="H19" i="20"/>
  <c r="AH9" i="20" s="1"/>
  <c r="H21" i="20"/>
  <c r="H23" i="20"/>
  <c r="H25" i="20"/>
  <c r="H27" i="20"/>
  <c r="H10" i="20"/>
  <c r="H12" i="20"/>
  <c r="H14" i="20"/>
  <c r="H16" i="20"/>
  <c r="H18" i="20"/>
  <c r="H20" i="20"/>
  <c r="H22" i="20"/>
  <c r="H24" i="20"/>
  <c r="H26" i="20"/>
  <c r="F9" i="20"/>
  <c r="F10" i="20"/>
  <c r="F11" i="20"/>
  <c r="F12" i="20"/>
  <c r="F13" i="20"/>
  <c r="F14" i="20"/>
  <c r="F15" i="20"/>
  <c r="F16" i="20"/>
  <c r="F17" i="20"/>
  <c r="F18" i="20"/>
  <c r="F19" i="20"/>
  <c r="AG9" i="20" s="1"/>
  <c r="F20" i="20"/>
  <c r="F21" i="20"/>
  <c r="F22" i="20"/>
  <c r="F23" i="20"/>
  <c r="F24" i="20"/>
  <c r="F25" i="20"/>
  <c r="F26" i="20"/>
  <c r="F27" i="20"/>
  <c r="AA16" i="32" l="1"/>
  <c r="AB16" i="32"/>
  <c r="AF16" i="32"/>
  <c r="AD16" i="32"/>
  <c r="AC16" i="32"/>
  <c r="AI16" i="32"/>
  <c r="AH16" i="32"/>
  <c r="AG16" i="32"/>
  <c r="AJ16" i="32"/>
  <c r="AK8" i="32"/>
  <c r="AK13" i="32"/>
  <c r="AK9" i="32"/>
  <c r="N9" i="32" s="1"/>
  <c r="AK15" i="32"/>
  <c r="N15" i="32" s="1"/>
  <c r="AK14" i="32"/>
  <c r="N14" i="32" s="1"/>
  <c r="AK12" i="32"/>
  <c r="N12" i="32" s="1"/>
  <c r="AK11" i="32"/>
  <c r="AK10" i="32"/>
  <c r="N10" i="32" s="1"/>
  <c r="AS8" i="32"/>
  <c r="I21" i="20"/>
  <c r="I13" i="20"/>
  <c r="I9" i="20"/>
  <c r="I25" i="20"/>
  <c r="I17" i="20"/>
  <c r="I22" i="20"/>
  <c r="I20" i="20"/>
  <c r="I12" i="20"/>
  <c r="I23" i="20"/>
  <c r="I15" i="20"/>
  <c r="I18" i="20"/>
  <c r="I26" i="20"/>
  <c r="I10" i="20"/>
  <c r="I24" i="20"/>
  <c r="I16" i="20"/>
  <c r="I27" i="20"/>
  <c r="I19" i="20"/>
  <c r="G9" i="21" s="1"/>
  <c r="I11" i="20"/>
  <c r="I14" i="20"/>
  <c r="F8" i="20"/>
  <c r="AG10" i="20" s="1"/>
  <c r="H8" i="20"/>
  <c r="B28" i="35"/>
  <c r="B27" i="35"/>
  <c r="G12" i="21" l="1"/>
  <c r="G8" i="21"/>
  <c r="G11" i="21"/>
  <c r="N13" i="32"/>
  <c r="N11" i="32"/>
  <c r="N8" i="32"/>
  <c r="AK16" i="32"/>
  <c r="I8" i="20"/>
  <c r="G10" i="21" l="1"/>
  <c r="AC11" i="22"/>
  <c r="AB11" i="22" s="1"/>
  <c r="AC12" i="22"/>
  <c r="AB12" i="22" s="1"/>
  <c r="AC10" i="22"/>
  <c r="AB10" i="22" s="1"/>
  <c r="AC9" i="22"/>
  <c r="AB9" i="22" s="1"/>
  <c r="AC13" i="22"/>
  <c r="AB13" i="22" s="1"/>
  <c r="C31" i="22"/>
  <c r="AA31" i="22" s="1"/>
  <c r="AC10" i="20"/>
  <c r="H5" i="39" s="1"/>
  <c r="AC11" i="20"/>
  <c r="J5" i="39" s="1"/>
  <c r="AC12" i="20"/>
  <c r="L5" i="39" s="1"/>
  <c r="AC9" i="20"/>
  <c r="F5" i="39" s="1"/>
  <c r="AC8" i="20"/>
  <c r="D5" i="39" s="1"/>
  <c r="C25" i="22"/>
  <c r="AA25" i="22" s="1"/>
  <c r="C23" i="22"/>
  <c r="AA23" i="22" s="1"/>
  <c r="C32" i="22"/>
  <c r="AA32" i="22" s="1"/>
  <c r="C18" i="22"/>
  <c r="AA18" i="22" s="1"/>
  <c r="C27" i="22"/>
  <c r="AA27" i="22" s="1"/>
  <c r="C28" i="22"/>
  <c r="AA28" i="22" s="1"/>
  <c r="C22" i="22"/>
  <c r="AA22" i="22" s="1"/>
  <c r="C26" i="22"/>
  <c r="AA26" i="22" s="1"/>
  <c r="C20" i="22"/>
  <c r="AA20" i="22" s="1"/>
  <c r="C19" i="22"/>
  <c r="C17" i="22"/>
  <c r="AA17" i="22" s="1"/>
  <c r="C34" i="22"/>
  <c r="AA34" i="22" s="1"/>
  <c r="C29" i="22"/>
  <c r="AA29" i="22" s="1"/>
  <c r="D16" i="32"/>
  <c r="AL16" i="32"/>
  <c r="C33" i="22"/>
  <c r="AA33" i="22" s="1"/>
  <c r="C30" i="22"/>
  <c r="AA30" i="22" s="1"/>
  <c r="C35" i="22"/>
  <c r="AA35" i="22" s="1"/>
  <c r="C16" i="22"/>
  <c r="AA16" i="22" s="1"/>
  <c r="C21" i="22"/>
  <c r="AA21" i="22" s="1"/>
  <c r="C24" i="22"/>
  <c r="AA24" i="22" s="1"/>
  <c r="E27" i="22" l="1"/>
  <c r="AC22" i="22"/>
  <c r="AB22" i="22"/>
  <c r="AC23" i="22"/>
  <c r="AB23" i="22"/>
  <c r="AC35" i="22"/>
  <c r="AB35" i="22"/>
  <c r="AC24" i="22"/>
  <c r="AB24" i="22"/>
  <c r="AC30" i="22"/>
  <c r="AB30" i="22"/>
  <c r="AC28" i="22"/>
  <c r="AB28" i="22"/>
  <c r="AC21" i="22"/>
  <c r="AB21" i="22"/>
  <c r="AC33" i="22"/>
  <c r="AB33" i="22"/>
  <c r="AC29" i="22"/>
  <c r="AB29" i="22"/>
  <c r="AC20" i="22"/>
  <c r="AB20" i="22"/>
  <c r="AC27" i="22"/>
  <c r="AB27" i="22"/>
  <c r="AC25" i="22"/>
  <c r="AB25" i="22"/>
  <c r="AC17" i="22"/>
  <c r="AB17" i="22"/>
  <c r="AC32" i="22"/>
  <c r="AB32" i="22"/>
  <c r="AC31" i="22"/>
  <c r="AB31" i="22"/>
  <c r="AC16" i="22"/>
  <c r="AB16" i="22"/>
  <c r="AC34" i="22"/>
  <c r="AB34" i="22"/>
  <c r="AC26" i="22"/>
  <c r="AB26" i="22"/>
  <c r="AC18" i="22"/>
  <c r="AB18" i="22"/>
  <c r="E25" i="22"/>
  <c r="E20" i="22"/>
  <c r="E31" i="22"/>
  <c r="D31" i="22"/>
  <c r="E32" i="22"/>
  <c r="D23" i="22"/>
  <c r="E23" i="22"/>
  <c r="D28" i="22"/>
  <c r="E28" i="22"/>
  <c r="D20" i="22"/>
  <c r="D27" i="22"/>
  <c r="D19" i="22"/>
  <c r="AA19" i="22"/>
  <c r="E22" i="22"/>
  <c r="D25" i="22"/>
  <c r="E19" i="22"/>
  <c r="D32" i="22"/>
  <c r="D22" i="22"/>
  <c r="E18" i="22"/>
  <c r="D18" i="22"/>
  <c r="E34" i="22"/>
  <c r="E26" i="22"/>
  <c r="E17" i="22"/>
  <c r="D26" i="22"/>
  <c r="D34" i="22"/>
  <c r="E29" i="22"/>
  <c r="D29" i="22"/>
  <c r="D17" i="22"/>
  <c r="E16" i="22"/>
  <c r="D16" i="22"/>
  <c r="D30" i="22"/>
  <c r="E30" i="22"/>
  <c r="D35" i="22"/>
  <c r="E35" i="22"/>
  <c r="D33" i="22"/>
  <c r="E33" i="22"/>
  <c r="D24" i="22"/>
  <c r="E24" i="22"/>
  <c r="D21" i="22"/>
  <c r="E21" i="22"/>
  <c r="AC19" i="22" l="1"/>
  <c r="AB19" i="22"/>
  <c r="C8" i="22"/>
  <c r="E8" i="22" s="1"/>
  <c r="D8" i="22" l="1"/>
  <c r="C8" i="23"/>
  <c r="AZ7" i="23"/>
  <c r="Z12" i="23" l="1"/>
  <c r="C9" i="22"/>
  <c r="E9" i="22" s="1"/>
  <c r="AZ23" i="23"/>
  <c r="AZ9" i="23"/>
  <c r="AZ21" i="23"/>
  <c r="AZ10" i="23"/>
  <c r="AZ14" i="23"/>
  <c r="AZ24" i="23"/>
  <c r="AZ26" i="23"/>
  <c r="AZ17" i="23"/>
  <c r="AZ18" i="23"/>
  <c r="AZ11" i="23"/>
  <c r="AZ25" i="23"/>
  <c r="AZ15" i="23"/>
  <c r="AZ13" i="23"/>
  <c r="AZ27" i="23"/>
  <c r="AZ16" i="23"/>
  <c r="AZ12" i="23"/>
  <c r="AZ20" i="23"/>
  <c r="AZ19" i="23"/>
  <c r="AZ8" i="23"/>
  <c r="AZ22" i="23"/>
  <c r="D9" i="22" l="1"/>
  <c r="AG12" i="23"/>
  <c r="AF12" i="23"/>
  <c r="Z24" i="23" a="1"/>
  <c r="Z24" i="23" s="1"/>
  <c r="Z17" i="23" a="1"/>
  <c r="Z17" i="23" s="1"/>
  <c r="Z26" i="23" a="1"/>
  <c r="Z26" i="23" s="1"/>
  <c r="Z15" i="23" a="1"/>
  <c r="Z15" i="23" s="1"/>
  <c r="Z31" i="23" a="1"/>
  <c r="Z31" i="23" s="1"/>
  <c r="Z28" i="23" a="1"/>
  <c r="Z28" i="23" s="1"/>
  <c r="Z21" i="23" a="1"/>
  <c r="Z21" i="23" s="1"/>
  <c r="Z14" i="23" a="1"/>
  <c r="Z14" i="23" s="1"/>
  <c r="Z30" i="23" a="1"/>
  <c r="Z30" i="23" s="1"/>
  <c r="Z19" i="23" a="1"/>
  <c r="Z19" i="23" s="1"/>
  <c r="Z16" i="23" a="1"/>
  <c r="Z16" i="23" s="1"/>
  <c r="Z13" i="23" a="1"/>
  <c r="Z13" i="23" s="1"/>
  <c r="Z25" i="23" a="1"/>
  <c r="Z25" i="23" s="1"/>
  <c r="Z18" i="23" a="1"/>
  <c r="Z18" i="23" s="1"/>
  <c r="Z32" i="23" a="1"/>
  <c r="Z32" i="23" s="1"/>
  <c r="Z23" i="23" a="1"/>
  <c r="Z23" i="23" s="1"/>
  <c r="Z20" i="23" a="1"/>
  <c r="Z20" i="23" s="1"/>
  <c r="Z29" i="23" a="1"/>
  <c r="Z29" i="23" s="1"/>
  <c r="Z22" i="23" a="1"/>
  <c r="Z22" i="23" s="1"/>
  <c r="Z27" i="23" a="1"/>
  <c r="Z27" i="23" s="1"/>
  <c r="C9" i="23"/>
  <c r="AZ41" i="23"/>
  <c r="AZ34" i="23"/>
  <c r="AZ32" i="23"/>
  <c r="AZ44" i="23"/>
  <c r="C10" i="22"/>
  <c r="E10" i="22" s="1"/>
  <c r="AZ43" i="23"/>
  <c r="AZ33" i="23"/>
  <c r="AZ47" i="23"/>
  <c r="AZ31" i="23"/>
  <c r="BA7" i="23"/>
  <c r="AZ29" i="23"/>
  <c r="AZ37" i="23"/>
  <c r="AZ36" i="23"/>
  <c r="AZ39" i="23"/>
  <c r="AZ45" i="23"/>
  <c r="AZ42" i="23"/>
  <c r="AZ40" i="23"/>
  <c r="AZ48" i="23"/>
  <c r="AZ46" i="23"/>
  <c r="AZ35" i="23"/>
  <c r="AZ30" i="23"/>
  <c r="AZ38" i="23"/>
  <c r="D10" i="22" l="1"/>
  <c r="AD13" i="23"/>
  <c r="AG13" i="23"/>
  <c r="AF13" i="23"/>
  <c r="AD14" i="23"/>
  <c r="AC14" i="23" s="1"/>
  <c r="AF14" i="23"/>
  <c r="AG14" i="23"/>
  <c r="AD15" i="23"/>
  <c r="AC15" i="23" s="1"/>
  <c r="AG15" i="23"/>
  <c r="AF15" i="23"/>
  <c r="AD16" i="23"/>
  <c r="AC16" i="23" s="1"/>
  <c r="AG16" i="23"/>
  <c r="AF16" i="23"/>
  <c r="AC13" i="23"/>
  <c r="Z33" i="23"/>
  <c r="AA12" i="23"/>
  <c r="C11" i="22"/>
  <c r="E11" i="22" s="1"/>
  <c r="AZ49" i="23"/>
  <c r="BA17" i="23"/>
  <c r="BA9" i="23"/>
  <c r="BA12" i="23"/>
  <c r="BA24" i="23"/>
  <c r="BA11" i="23"/>
  <c r="BA20" i="23"/>
  <c r="BA10" i="23"/>
  <c r="BA25" i="23"/>
  <c r="BA14" i="23"/>
  <c r="BA23" i="23"/>
  <c r="BA16" i="23"/>
  <c r="BA21" i="23"/>
  <c r="BA22" i="23"/>
  <c r="BA15" i="23"/>
  <c r="BA8" i="23"/>
  <c r="BA27" i="23"/>
  <c r="BA18" i="23"/>
  <c r="BA26" i="23"/>
  <c r="BA13" i="23"/>
  <c r="BA19" i="23"/>
  <c r="D11" i="22" l="1"/>
  <c r="AI12" i="23"/>
  <c r="AH12" i="23"/>
  <c r="AF17" i="23"/>
  <c r="AG17" i="23"/>
  <c r="D8" i="23"/>
  <c r="AA25" i="23" a="1"/>
  <c r="AA25" i="23" s="1"/>
  <c r="AA29" i="23" a="1"/>
  <c r="AA29" i="23" s="1"/>
  <c r="AA19" i="23" a="1"/>
  <c r="AA19" i="23" s="1"/>
  <c r="AA14" i="23" a="1"/>
  <c r="AA14" i="23" s="1"/>
  <c r="AA30" i="23" a="1"/>
  <c r="AA30" i="23" s="1"/>
  <c r="AA20" i="23" a="1"/>
  <c r="AA20" i="23" s="1"/>
  <c r="AA18" i="23" a="1"/>
  <c r="AA18" i="23" s="1"/>
  <c r="AA32" i="23" a="1"/>
  <c r="AA32" i="23" s="1"/>
  <c r="AA24" i="23" a="1"/>
  <c r="AA24" i="23" s="1"/>
  <c r="AA23" i="23" a="1"/>
  <c r="AA23" i="23" s="1"/>
  <c r="AA17" i="23" a="1"/>
  <c r="AA17" i="23" s="1"/>
  <c r="AA21" i="23" a="1"/>
  <c r="AA21" i="23" s="1"/>
  <c r="AA27" i="23" a="1"/>
  <c r="AA27" i="23" s="1"/>
  <c r="AA22" i="23" a="1"/>
  <c r="AA22" i="23" s="1"/>
  <c r="AA28" i="23" a="1"/>
  <c r="AA28" i="23" s="1"/>
  <c r="AA26" i="23" a="1"/>
  <c r="AA26" i="23" s="1"/>
  <c r="AA16" i="23" a="1"/>
  <c r="AA16" i="23" s="1"/>
  <c r="AA13" i="23" a="1"/>
  <c r="AA13" i="23" s="1"/>
  <c r="AA15" i="23" a="1"/>
  <c r="AA15" i="23" s="1"/>
  <c r="AA31" i="23" a="1"/>
  <c r="AA31" i="23" s="1"/>
  <c r="BA39" i="23"/>
  <c r="BB18" i="23"/>
  <c r="AY18" i="23" s="1"/>
  <c r="BA36" i="23"/>
  <c r="BB15" i="23"/>
  <c r="AY15" i="23" s="1"/>
  <c r="BA44" i="23"/>
  <c r="BB23" i="23"/>
  <c r="AY23" i="23" s="1"/>
  <c r="BA41" i="23"/>
  <c r="BB20" i="23"/>
  <c r="AY20" i="23" s="1"/>
  <c r="BA30" i="23"/>
  <c r="BB9" i="23"/>
  <c r="AY9" i="23" s="1"/>
  <c r="BA40" i="23"/>
  <c r="BB19" i="23"/>
  <c r="AY19" i="23" s="1"/>
  <c r="BA48" i="23"/>
  <c r="BB27" i="23"/>
  <c r="AY27" i="23" s="1"/>
  <c r="BA43" i="23"/>
  <c r="BB22" i="23"/>
  <c r="AY22" i="23" s="1"/>
  <c r="BA35" i="23"/>
  <c r="BB14" i="23"/>
  <c r="AY14" i="23" s="1"/>
  <c r="BA32" i="23"/>
  <c r="BB11" i="23"/>
  <c r="AY11" i="23" s="1"/>
  <c r="BA38" i="23"/>
  <c r="BB17" i="23"/>
  <c r="AY17" i="23" s="1"/>
  <c r="C12" i="22"/>
  <c r="E12" i="22" s="1"/>
  <c r="BA34" i="23"/>
  <c r="BB13" i="23"/>
  <c r="AY13" i="23" s="1"/>
  <c r="BA29" i="23"/>
  <c r="BB8" i="23"/>
  <c r="AY8" i="23" s="1"/>
  <c r="BA42" i="23"/>
  <c r="BB21" i="23"/>
  <c r="AY21" i="23" s="1"/>
  <c r="BA46" i="23"/>
  <c r="BB25" i="23"/>
  <c r="AY25" i="23" s="1"/>
  <c r="BA45" i="23"/>
  <c r="BB24" i="23"/>
  <c r="AY24" i="23" s="1"/>
  <c r="BA47" i="23"/>
  <c r="BB26" i="23"/>
  <c r="AY26" i="23" s="1"/>
  <c r="BA37" i="23"/>
  <c r="BB16" i="23"/>
  <c r="AY16" i="23" s="1"/>
  <c r="BA31" i="23"/>
  <c r="BB10" i="23"/>
  <c r="AY10" i="23" s="1"/>
  <c r="BA33" i="23"/>
  <c r="BB12" i="23"/>
  <c r="AY12" i="23" s="1"/>
  <c r="D12" i="22" l="1"/>
  <c r="AD20" i="23"/>
  <c r="AC20" i="23" s="1"/>
  <c r="AH16" i="23"/>
  <c r="AI16" i="23"/>
  <c r="AD18" i="23"/>
  <c r="AC18" i="23" s="1"/>
  <c r="AI14" i="23"/>
  <c r="AH14" i="23"/>
  <c r="AD19" i="23"/>
  <c r="AC19" i="23" s="1"/>
  <c r="AI15" i="23"/>
  <c r="AH15" i="23"/>
  <c r="AD17" i="23"/>
  <c r="AC17" i="23" s="1"/>
  <c r="AH13" i="23"/>
  <c r="AI13" i="23"/>
  <c r="AA33" i="23"/>
  <c r="BA49" i="23"/>
  <c r="AE18" i="23" l="1" a="1"/>
  <c r="AE18" i="23" s="1"/>
  <c r="C13" i="32" s="1"/>
  <c r="AL13" i="32" s="1"/>
  <c r="AE17" i="23" a="1"/>
  <c r="AE17" i="23" s="1"/>
  <c r="C12" i="32" s="1"/>
  <c r="AL12" i="32" s="1"/>
  <c r="AE20" i="23" a="1"/>
  <c r="AE20" i="23" s="1"/>
  <c r="C15" i="32" s="1"/>
  <c r="AL15" i="32" s="1"/>
  <c r="AE14" i="23" a="1"/>
  <c r="AE14" i="23" s="1"/>
  <c r="C9" i="32" s="1"/>
  <c r="AL9" i="32" s="1"/>
  <c r="AE16" i="23" a="1"/>
  <c r="AE16" i="23" s="1"/>
  <c r="C11" i="32" s="1"/>
  <c r="AL11" i="32" s="1"/>
  <c r="AI17" i="23"/>
  <c r="AE13" i="23" a="1"/>
  <c r="AE13" i="23" s="1"/>
  <c r="C8" i="32" s="1"/>
  <c r="AL8" i="32" s="1"/>
  <c r="AE19" i="23" a="1"/>
  <c r="AE19" i="23" s="1"/>
  <c r="C14" i="32" s="1"/>
  <c r="AL14" i="32" s="1"/>
  <c r="AE15" i="23" a="1"/>
  <c r="AE15" i="23" s="1"/>
  <c r="C10" i="32" s="1"/>
  <c r="AL10" i="32" s="1"/>
  <c r="AH17" i="23"/>
  <c r="D9" i="23"/>
  <c r="B8" i="38"/>
  <c r="C21" i="23" l="1"/>
  <c r="C13" i="23"/>
  <c r="C39" i="23"/>
  <c r="C29" i="23"/>
  <c r="BA52" i="23"/>
</calcChain>
</file>

<file path=xl/comments1.xml><?xml version="1.0" encoding="utf-8"?>
<comments xmlns="http://schemas.openxmlformats.org/spreadsheetml/2006/main">
  <authors>
    <author>FLAVIO SOUZA</author>
    <author>Flavio Dias de Souza</author>
  </authors>
  <commentList>
    <comment ref="F7" authorId="0">
      <text>
        <r>
          <rPr>
            <sz val="10"/>
            <color indexed="81"/>
            <rFont val="Tahoma"/>
            <family val="2"/>
          </rPr>
          <t xml:space="preserve">
Requer a relação das forças motrizes macro e micro ambientais dos fatores críticos que serão selecionados posteriormente. As macro ambientais são forças econômicas, sociais, políticas e tecnologias amplas, como tendências demográficas e crescimento econômico. As micro ambientais são tendências do setor e mercado específicos analisados. Assim sendo, forças motrizes são aquelas que influenciam o resultado dos acontecimentos, algumas predeterminadas e outras altamente incertas. </t>
        </r>
        <r>
          <rPr>
            <sz val="8"/>
            <color indexed="81"/>
            <rFont val="Tahoma"/>
            <family val="2"/>
          </rPr>
          <t xml:space="preserve">
</t>
        </r>
      </text>
    </comment>
    <comment ref="F8" authorId="0">
      <text>
        <r>
          <rPr>
            <sz val="10"/>
            <color indexed="81"/>
            <rFont val="Arial"/>
            <family val="2"/>
          </rPr>
          <t xml:space="preserve">
Questões sociais são questões que afetam direta ou indiretamente muitos ou todos os membros de uma sociedade e são considerados problemas, controvérsias relacionadas com os valores morais, ou ambos.</t>
        </r>
      </text>
    </comment>
    <comment ref="B9" authorId="1">
      <text>
        <r>
          <rPr>
            <sz val="10"/>
            <color indexed="81"/>
            <rFont val="Tahoma"/>
            <family val="2"/>
          </rPr>
          <t xml:space="preserve">
É  a questão que irá nortear o estudo dos cenários. Trata-se de uma decisão estratégica da empresa que pode ser impactada por acontecimentos no macro ambiente.</t>
        </r>
      </text>
    </comment>
    <comment ref="F9" authorId="0">
      <text>
        <r>
          <rPr>
            <sz val="10"/>
            <color indexed="81"/>
            <rFont val="Arial"/>
            <family val="2"/>
          </rPr>
          <t xml:space="preserve">
A força política está ligada ao poder de influência que um político ou grupo político possui e exerce sobre determinados setores públicos ou privados da sociedade. A força política pode ser também usada favoravelmente para o bem comum, mas na maioria das vezes isso não acontece.</t>
        </r>
        <r>
          <rPr>
            <sz val="8"/>
            <color indexed="81"/>
            <rFont val="Tahoma"/>
            <family val="2"/>
          </rPr>
          <t xml:space="preserve">
</t>
        </r>
      </text>
    </comment>
    <comment ref="F10" authorId="0">
      <text>
        <r>
          <rPr>
            <sz val="12"/>
            <color indexed="81"/>
            <rFont val="Arial"/>
            <family val="2"/>
          </rPr>
          <t xml:space="preserve">
</t>
        </r>
        <r>
          <rPr>
            <sz val="10"/>
            <color indexed="81"/>
            <rFont val="Arial"/>
            <family val="2"/>
          </rPr>
          <t>Tendências - que  podem ser determinadas pelo mercado - é todo movimento social, espontâneo ou induzido, que aglutina um grupo significativo de pessoas em torno de comportamento ou características semelhantes, identificáveis numa série de tempo determinada.</t>
        </r>
      </text>
    </comment>
    <comment ref="F11" authorId="0">
      <text>
        <r>
          <rPr>
            <sz val="12"/>
            <color indexed="81"/>
            <rFont val="Arial"/>
            <family val="2"/>
          </rPr>
          <t xml:space="preserve">
</t>
        </r>
        <r>
          <rPr>
            <sz val="10"/>
            <color indexed="81"/>
            <rFont val="Arial"/>
            <family val="2"/>
          </rPr>
          <t>Novas tecnologias são sinônimo de novos mercados e oportunidades, portanto os profissionais devem observar as seguintes tendências tecnológicas: rapidez das mudanças tecnológicas, orçamentos elevados para planejamento e desenvolvimento, concentração em pequenos aprimoramentos, regulamentação crescente.</t>
        </r>
        <r>
          <rPr>
            <sz val="10"/>
            <color indexed="81"/>
            <rFont val="Tahoma"/>
            <family val="2"/>
          </rPr>
          <t xml:space="preserve">
</t>
        </r>
      </text>
    </comment>
    <comment ref="F12" authorId="0">
      <text>
        <r>
          <rPr>
            <sz val="12"/>
            <color indexed="81"/>
            <rFont val="Arial"/>
            <family val="2"/>
          </rPr>
          <t xml:space="preserve">
</t>
        </r>
        <r>
          <rPr>
            <sz val="10"/>
            <color indexed="81"/>
            <rFont val="Arial"/>
            <family val="2"/>
          </rPr>
          <t>Demografia é o estudo da população humana em termos de tamanho, densidade, localização, idade, sexo, raça, ocupação e outros dados estatísticos. O ambiente demográfico é de grande interesse para os profissionais de marketing porque envolve pessoas, e são as pessoas que constituem os mercados.</t>
        </r>
        <r>
          <rPr>
            <sz val="12"/>
            <color indexed="81"/>
            <rFont val="Arial"/>
            <family val="2"/>
          </rPr>
          <t xml:space="preserve">
</t>
        </r>
        <r>
          <rPr>
            <sz val="8"/>
            <color indexed="81"/>
            <rFont val="Tahoma"/>
            <family val="2"/>
          </rPr>
          <t xml:space="preserve">
</t>
        </r>
      </text>
    </comment>
  </commentList>
</comments>
</file>

<file path=xl/comments2.xml><?xml version="1.0" encoding="utf-8"?>
<comments xmlns="http://schemas.openxmlformats.org/spreadsheetml/2006/main">
  <authors>
    <author>FLAVIO SOUZA</author>
  </authors>
  <commentList>
    <comment ref="C7" authorId="0">
      <text>
        <r>
          <rPr>
            <sz val="10"/>
            <color indexed="81"/>
            <rFont val="Arial"/>
            <family val="2"/>
          </rPr>
          <t xml:space="preserve">
Após a identificação da decisão estratégica principal, devem-se listar os principais fatores que influenciam o sucesso ou fracasso da decisão estratégica, ou seja, verificar o que os tomadores de decisão devem saber sobre o futuro para escolher as melhores alternativas. Tratam-se de fatores externos e incontroláveis que variam de acordo com a decisão e com a empresa em questão.</t>
        </r>
      </text>
    </comment>
    <comment ref="D7" authorId="0">
      <text>
        <r>
          <rPr>
            <sz val="10"/>
            <color indexed="81"/>
            <rFont val="Arial"/>
            <family val="2"/>
          </rPr>
          <t xml:space="preserve">
Requer a relação das forças motrizes macro e micro ambientais dos fatores principais selecionados previamente. As macro ambientais são forças econômicas, sociais, políticas e tecnologias amplas, como tendências demográficas e crescimento econômico. As micro ambientais são tendências do setor e mercado específicos analisados. Assim sendo, forças motrizes são aquelas que influenciam o resultado dos acontecimentos, algumas predeterminadas e outras altamente incertas. </t>
        </r>
        <r>
          <rPr>
            <sz val="8"/>
            <color indexed="81"/>
            <rFont val="Tahoma"/>
            <family val="2"/>
          </rPr>
          <t xml:space="preserve">
</t>
        </r>
      </text>
    </comment>
    <comment ref="E7" authorId="0">
      <text>
        <r>
          <rPr>
            <sz val="10"/>
            <color indexed="81"/>
            <rFont val="Tahoma"/>
            <family val="2"/>
          </rPr>
          <t xml:space="preserve">
Ordenar os fatores-chave e as forças-motrizes tendo por base o grau de importância e de incerteza de tais forças, fatores e tendências. 
</t>
        </r>
      </text>
    </comment>
    <comment ref="G7" authorId="0">
      <text>
        <r>
          <rPr>
            <sz val="10"/>
            <color indexed="81"/>
            <rFont val="Tahoma"/>
            <family val="2"/>
          </rPr>
          <t xml:space="preserve">
Ordenar os fatores-chave e as forças-motrizes tendo por base o grau de importância e de incerteza de tais forças, fatores e tendências. </t>
        </r>
        <r>
          <rPr>
            <sz val="8"/>
            <color indexed="81"/>
            <rFont val="Tahoma"/>
            <family val="2"/>
          </rPr>
          <t xml:space="preserve">
</t>
        </r>
      </text>
    </comment>
  </commentList>
</comments>
</file>

<file path=xl/sharedStrings.xml><?xml version="1.0" encoding="utf-8"?>
<sst xmlns="http://schemas.openxmlformats.org/spreadsheetml/2006/main" count="278" uniqueCount="181">
  <si>
    <t>MÉDIA</t>
  </si>
  <si>
    <t>Questão Principal</t>
  </si>
  <si>
    <t>Espaço Geográfico</t>
  </si>
  <si>
    <t>Forças Socioeconômicas</t>
  </si>
  <si>
    <t>Forças Políticas</t>
  </si>
  <si>
    <t>Tendências do setor e mercado</t>
  </si>
  <si>
    <t>Forças tecnológicas</t>
  </si>
  <si>
    <t>Tendencias demográficas</t>
  </si>
  <si>
    <t>Forças Motrizes</t>
  </si>
  <si>
    <t>Item</t>
  </si>
  <si>
    <t>RESULTADO</t>
  </si>
  <si>
    <t>CONSTRUÇÃO DE CENÁRIOS</t>
  </si>
  <si>
    <t>Ano 1</t>
  </si>
  <si>
    <t>Ano 2</t>
  </si>
  <si>
    <t>Ano 3</t>
  </si>
  <si>
    <t>Ano 4</t>
  </si>
  <si>
    <t>Ano 5</t>
  </si>
  <si>
    <t>Ano 6</t>
  </si>
  <si>
    <t>Ano 7</t>
  </si>
  <si>
    <t>Ano 8</t>
  </si>
  <si>
    <t>Ano 9</t>
  </si>
  <si>
    <t>Ano 10</t>
  </si>
  <si>
    <t>Variáveis</t>
  </si>
  <si>
    <t>CLASSIFICAÇÃO</t>
  </si>
  <si>
    <t>Concatenados</t>
  </si>
  <si>
    <t>Unidos</t>
  </si>
  <si>
    <t>apoio</t>
  </si>
  <si>
    <t>Contagem células vazias Fatores críticos de D8:D27</t>
  </si>
  <si>
    <t>Bom</t>
  </si>
  <si>
    <t>Razoável</t>
  </si>
  <si>
    <t>Ruim</t>
  </si>
  <si>
    <t>Sumário</t>
  </si>
  <si>
    <t>classificação</t>
  </si>
  <si>
    <t>Hierarquia das Forças Motrizes</t>
  </si>
  <si>
    <t>Classificação dos Fatores críticos de Sucesso</t>
  </si>
  <si>
    <t>Identificação e Classificação das Forças Motrizes</t>
  </si>
  <si>
    <t>Lógica dos Cenários</t>
  </si>
  <si>
    <t>Descrição</t>
  </si>
  <si>
    <t>Fatores Críticos de Sucesso e Forças Motrizes Mais Relevantes</t>
  </si>
  <si>
    <t>PLANILHA DE</t>
  </si>
  <si>
    <t>RELATÓRIO</t>
  </si>
  <si>
    <t>DASHBOARD</t>
  </si>
  <si>
    <t>1. Posso adicionar mais linhas e colunas na planilha?</t>
  </si>
  <si>
    <t>5. Como desbloquear a planilha?</t>
  </si>
  <si>
    <t xml:space="preserve">Nós recomendamos fortemente que você utilize a estrutura pronta apresentada, pois existem diversas fórmulas que podem ser afetadas pela adição de linhas e colunas. Além disso, para facilitar o preenchimento mantemos a planilha desbloqueada apenas nos locais para preenchimento. </t>
  </si>
  <si>
    <t>Basta entrar no menu superior "Revisão" e escolher o item desproteger planilha no grupo Alterações. As planilhas não possuem senhas, apenas estão bloqueadas para melhorar a usabilidade delas.</t>
  </si>
  <si>
    <t>2. Posso remover linhas?</t>
  </si>
  <si>
    <t>6. Como redimensiono uma coluna ou linha da planilha?</t>
  </si>
  <si>
    <t>Com a planilha desbloqueada(ver pergunta 5), clique sobre o número da linha com o botão diretiro e escolha a opção altura da linha no caso das linhas ou na letra da coluna com o botão direito e escolha a opção largura da coluna no caso de colunas.</t>
  </si>
  <si>
    <t>3. Para que servem os alertas?</t>
  </si>
  <si>
    <t>7. Como faço para imprimir uma planilha?</t>
  </si>
  <si>
    <t>Eles são avisos sobre como a sua projeção está. A partir deles, você pode refinar suas projeções e pensar em medidas mais agressivas para tornar seu projeto mais agressivo.</t>
  </si>
  <si>
    <t>Escolha Opção Arquivo e vá ao item imprimir no seu menu superior.</t>
  </si>
  <si>
    <t>4. Essa planilha pode ser apresentada para instituições financeiras?</t>
  </si>
  <si>
    <t>8. Como mudo a moeda da planilha?</t>
  </si>
  <si>
    <t>Sim. Porém esses dados não garantem aprovações ou reprovações por parte dessas instituições. Sendo usados como dados complementares.</t>
  </si>
  <si>
    <t>Selecione os campos que deseja mudar a moeda. Clique com o botão direito escolha a opção formatar células. Altere o símbolo para o formato que desejar na guia Número.</t>
  </si>
  <si>
    <t>Controle de Acesso de Pessoas</t>
  </si>
  <si>
    <t>Veja mais</t>
  </si>
  <si>
    <t>Controle de Acesso de Veículos</t>
  </si>
  <si>
    <t>Gerenciamento de Riscos Corporativos</t>
  </si>
  <si>
    <t>Controle de Ocorrências</t>
  </si>
  <si>
    <t>Controle de Visitas a Clientes</t>
  </si>
  <si>
    <t>SOBRE A SOUZA</t>
  </si>
  <si>
    <t>Nota</t>
  </si>
  <si>
    <t>Média</t>
  </si>
  <si>
    <t>Incerteza</t>
  </si>
  <si>
    <t>Força Motriz</t>
  </si>
  <si>
    <t>CENÁRIOS</t>
  </si>
  <si>
    <t>Cadastro das premissas gerais</t>
  </si>
  <si>
    <t>importancia</t>
  </si>
  <si>
    <t>Importantíssimo</t>
  </si>
  <si>
    <t>Muito importante</t>
  </si>
  <si>
    <t>Importante</t>
  </si>
  <si>
    <t>Pouco importante</t>
  </si>
  <si>
    <t>Irrelevante</t>
  </si>
  <si>
    <t>indice</t>
  </si>
  <si>
    <t>valor</t>
  </si>
  <si>
    <t>Totalmente incerto</t>
  </si>
  <si>
    <t>Muito incerto</t>
  </si>
  <si>
    <t>Incerto</t>
  </si>
  <si>
    <t>Pouco incerto</t>
  </si>
  <si>
    <t>Totalmente certo</t>
  </si>
  <si>
    <t>incerteza</t>
  </si>
  <si>
    <t>nota</t>
  </si>
  <si>
    <t>desempate</t>
  </si>
  <si>
    <t>Identificação e classificação dos fatores críticos de sucesso ou fracasso</t>
  </si>
  <si>
    <t>Importância</t>
  </si>
  <si>
    <t>Fator crítico de sucesso ou fracasso</t>
  </si>
  <si>
    <t>Ranking</t>
  </si>
  <si>
    <t>Forças motrizes</t>
  </si>
  <si>
    <t>Fatores críticos de sucesso ou fracasso</t>
  </si>
  <si>
    <t>ranking</t>
  </si>
  <si>
    <t>Cenário Otimista</t>
  </si>
  <si>
    <t>Cenário Pessimista</t>
  </si>
  <si>
    <t>Cenário Neutro</t>
  </si>
  <si>
    <t>Cenário Compensação</t>
  </si>
  <si>
    <t>Melhorou Muito</t>
  </si>
  <si>
    <t>Melhorou</t>
  </si>
  <si>
    <t>Sem Alteração</t>
  </si>
  <si>
    <t>Agravou</t>
  </si>
  <si>
    <t>Agravou Muito</t>
  </si>
  <si>
    <t>variável</t>
  </si>
  <si>
    <t>Mensagem</t>
  </si>
  <si>
    <t>Interpretação do resultado geral do comportamentos dos fatores críticos de sucesso ou fracasso ao longo dos anos</t>
  </si>
  <si>
    <t>Este resultado é classificado como Bom porque indica que houve uma melhoria considerável nos fatores críticos de sucesso ou fracasso que estão sendo monitorados. Este resultado aponta uma forte tendência a um cenário otimista que pode impactar positivamente na decisão estratégica da organização, favorecendo o sucesso de suas atividades.</t>
  </si>
  <si>
    <t>Este resultado é classificado como Razoável porque indica que houve uma melhoria considerável em alguns fatores críticos de sucesso ou fracasso, e um agravamento considerável em outros fatores que estão sendo monitorados. Este resultado aponta uma forte tendência a um cenário neutro ou de compensação que pode ou não impactar positivamente na decisão estratégica da organização, favorecendo ou não o sucesso de suas atividades.</t>
  </si>
  <si>
    <t>Este resultado é classificado como Ruim porque indica que houve um agravamento considerável nos fatores críticos de sucesso ou fracasso que estão sendo monitorados. Este resultado aponta uma forte tendência a um cenário pessimista que pode impactar negativamente na decisão estratégica da organização, desfavorecendo o sucesso de suas atividades.</t>
  </si>
  <si>
    <t>ALERTAS</t>
  </si>
  <si>
    <t>Sinais de aviso do comportamentos dos fatores críticos de sucesso ou fracasso ao longo dos anos</t>
  </si>
  <si>
    <t>Horizonte Temporal em anos</t>
  </si>
  <si>
    <t>PLANO DE AÇÃO</t>
  </si>
  <si>
    <t>Fatores Críticos</t>
  </si>
  <si>
    <t>Cenários Simulados</t>
  </si>
  <si>
    <t>Fornecedores</t>
  </si>
  <si>
    <t>Demanda/Mercado</t>
  </si>
  <si>
    <t>Estratégias Simuladas</t>
  </si>
  <si>
    <t>As 4 mais importantes sem vírgula</t>
  </si>
  <si>
    <t>ordenação</t>
  </si>
  <si>
    <t>Plano de ação com as estratégias simuladas para cada cenário</t>
  </si>
  <si>
    <t>FATORES CRÍTICOS</t>
  </si>
  <si>
    <t>FORÇAS MOTRIZES</t>
  </si>
  <si>
    <t>Nome da Empresa</t>
  </si>
  <si>
    <t>Criticidade</t>
  </si>
  <si>
    <t>Melhor Cenário</t>
  </si>
  <si>
    <t>Pior Cenário</t>
  </si>
  <si>
    <t>Alta</t>
  </si>
  <si>
    <t>Baixa</t>
  </si>
  <si>
    <t>Fatores cíticos cadastrados</t>
  </si>
  <si>
    <t>Elevada</t>
  </si>
  <si>
    <t>Qtde</t>
  </si>
  <si>
    <t>Fatores por nível de criticidade</t>
  </si>
  <si>
    <t>Fatores por força motriz</t>
  </si>
  <si>
    <t>Fatores por importância</t>
  </si>
  <si>
    <t>Fatores por incerteza</t>
  </si>
  <si>
    <t>índice</t>
  </si>
  <si>
    <t>Top 5 fatores mais críticos</t>
  </si>
  <si>
    <t>Fatores com criticidade elevada</t>
  </si>
  <si>
    <t>Fatores com criticidade alta</t>
  </si>
  <si>
    <t>Fatores com criticidade média</t>
  </si>
  <si>
    <t>Fatores com criticidade baixa</t>
  </si>
  <si>
    <t>Fatores com criticidade irrelevante</t>
  </si>
  <si>
    <t>CONSTRUÇÃO DE CENÁRIOS FUTUROS</t>
  </si>
  <si>
    <t>1. Forças Motrizes</t>
  </si>
  <si>
    <t>2. Fatores Críticos de Sucesso ou Fracasso</t>
  </si>
  <si>
    <t>3. Forças Motrizes e Fatores Críticos Mais Relevântes</t>
  </si>
  <si>
    <t>4. Cenários Simulados</t>
  </si>
  <si>
    <t>5. Plano de Ação</t>
  </si>
  <si>
    <t>6. Monitoramento dos Fatores Críticos</t>
  </si>
  <si>
    <t>7. Dashboard</t>
  </si>
  <si>
    <t>RANKING</t>
  </si>
  <si>
    <t>Aqui você vai identificar a empresa, definir a decisão estratégica principal, definir o horizonte temporal e o espaço geográfico do ambiente em questão. Avaliar as forças motrizes, aquelas que influenciam o resultado dos acontecimentos, considerando o nível de importância para a empresa e o grau de incerteza em relação ao futuro.</t>
  </si>
  <si>
    <t>Aqui você deve listar e avaliar considerando o nível de importância para a empresa e o grau de incerteza em relação ao futuro, os principais fatores que influenciam o sucesso ou fracasso da decisão estratégica da empresa. Trata-se de fatores externos e incontroláveis que variam de acordo com a decisão e com a empresa em questão.</t>
  </si>
  <si>
    <t>Aqui você encontra o ranking das forças motrizes e dos fatores críticos, ordenados por nível de criticidade, considerando o grau de importância e de incerteza de tais forças e fatores.</t>
  </si>
  <si>
    <t>Nessa aba você encontra o resultado do seu estudo. Aqui é selecionado as duas forças motrizes mais importantes para a empresa e seus quatro fatores críticos de sucesso ou fracasso com maior criticidade, e a partir deles são simulados quatro cenários possíveis.</t>
  </si>
  <si>
    <t>Nessa aba você vai definir o plano de ação com as estratégias necessárias para cada cenário simulado, a fim de trabalhar com foco direcionado nos fatores críticos mais relevantes apontados pelo estudo realizado.</t>
  </si>
  <si>
    <t>Nessa aba você irá acompanhar a evolução do comportamento dos fatores críticos de sucesso ou fracasso ao longo de determinado período de tempo, você vai medir por ano, classificando cada um se houve uma melhora ou agravamento.</t>
  </si>
  <si>
    <t>Nessa aba você encontra um relatório pronto para impressão, formatado em folha A4, com todos os resultados do seu estudo de construção de cenários futuros.</t>
  </si>
  <si>
    <t>Aqui você encontra um painel com os principais resultados do seu estudo em formato de gráficos.</t>
  </si>
  <si>
    <t>Modernização do</t>
  </si>
  <si>
    <t>Manutenção do</t>
  </si>
  <si>
    <t>Aumento na</t>
  </si>
  <si>
    <t>Redução na</t>
  </si>
  <si>
    <t>Investimento em</t>
  </si>
  <si>
    <t>Não investimento</t>
  </si>
  <si>
    <t>Mercado exterior</t>
  </si>
  <si>
    <t>média importância</t>
  </si>
  <si>
    <t>média incerteza</t>
  </si>
  <si>
    <t>Cervejaria Dourada LTDA</t>
  </si>
  <si>
    <t>Rio de Janeiro</t>
  </si>
  <si>
    <t>Investimento em nova fábrica para aumentar a capacidade produtiva.</t>
  </si>
  <si>
    <t>Investimento nos colaboradores e melhoria contínua em base na avaliação dos mesmos;</t>
  </si>
  <si>
    <t>Redução de custos operacionais;</t>
  </si>
  <si>
    <t>Damaris De Souza Leite</t>
  </si>
  <si>
    <t>Daniela De Cassia Rosa</t>
  </si>
  <si>
    <t>Alex Abreu Dos Santos</t>
  </si>
  <si>
    <t>Elisangela Campos Chagas Sousa</t>
  </si>
  <si>
    <t>Custo Estimado</t>
  </si>
  <si>
    <t>Quem Fará</t>
  </si>
  <si>
    <t>Desempenho médio dos fatores críticos</t>
  </si>
  <si>
    <t>Com a Planilha de Construção de Cenários você poderá realizar estudos de cenários futuros e planejar estratégias com foco direcionado.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</si>
</sst>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º"/>
    <numFmt numFmtId="166" formatCode="&quot;R$&quot;\ #,##0.00"/>
  </numFmts>
  <fonts count="41" x14ac:knownFonts="1">
    <font>
      <sz val="11"/>
      <color theme="1"/>
      <name val="Calibri"/>
      <family val="2"/>
      <scheme val="minor"/>
    </font>
    <font>
      <b/>
      <sz val="11"/>
      <color theme="1"/>
      <name val="Calibri"/>
      <family val="2"/>
      <scheme val="minor"/>
    </font>
    <font>
      <sz val="11"/>
      <color theme="1"/>
      <name val="Calibri"/>
      <family val="2"/>
      <scheme val="minor"/>
    </font>
    <font>
      <b/>
      <sz val="11"/>
      <name val="Calibri"/>
      <family val="2"/>
      <scheme val="minor"/>
    </font>
    <font>
      <b/>
      <sz val="14"/>
      <color theme="1"/>
      <name val="Calibri"/>
      <family val="2"/>
      <scheme val="minor"/>
    </font>
    <font>
      <sz val="10"/>
      <color theme="1"/>
      <name val="Calibri"/>
      <family val="2"/>
      <scheme val="minor"/>
    </font>
    <font>
      <b/>
      <sz val="16"/>
      <color theme="1"/>
      <name val="Calibri"/>
      <family val="2"/>
      <scheme val="minor"/>
    </font>
    <font>
      <u/>
      <sz val="11"/>
      <color theme="10"/>
      <name val="Calibri"/>
      <family val="2"/>
      <scheme val="minor"/>
    </font>
    <font>
      <sz val="8"/>
      <color indexed="81"/>
      <name val="Tahoma"/>
      <family val="2"/>
    </font>
    <font>
      <sz val="11"/>
      <name val="Calibri"/>
      <family val="2"/>
      <scheme val="minor"/>
    </font>
    <font>
      <sz val="12"/>
      <color indexed="81"/>
      <name val="Arial"/>
      <family val="2"/>
    </font>
    <font>
      <sz val="11"/>
      <color theme="0"/>
      <name val="Calibri"/>
      <family val="2"/>
      <scheme val="minor"/>
    </font>
    <font>
      <b/>
      <sz val="11"/>
      <color theme="0"/>
      <name val="Calibri"/>
      <family val="2"/>
      <scheme val="minor"/>
    </font>
    <font>
      <b/>
      <u/>
      <sz val="11"/>
      <color theme="0"/>
      <name val="Calibri"/>
      <family val="2"/>
      <scheme val="minor"/>
    </font>
    <font>
      <b/>
      <i/>
      <sz val="11"/>
      <name val="Calibri"/>
      <family val="2"/>
      <scheme val="minor"/>
    </font>
    <font>
      <sz val="12"/>
      <name val="Calibri"/>
      <family val="2"/>
      <scheme val="minor"/>
    </font>
    <font>
      <b/>
      <sz val="12"/>
      <color theme="1"/>
      <name val="Calibri"/>
      <family val="2"/>
      <scheme val="minor"/>
    </font>
    <font>
      <sz val="10"/>
      <color theme="0"/>
      <name val="Calibri"/>
      <family val="2"/>
      <scheme val="minor"/>
    </font>
    <font>
      <sz val="12"/>
      <color theme="1"/>
      <name val="Calibri"/>
      <family val="2"/>
      <scheme val="minor"/>
    </font>
    <font>
      <sz val="26"/>
      <color theme="1"/>
      <name val="Calibri"/>
      <family val="2"/>
      <scheme val="minor"/>
    </font>
    <font>
      <b/>
      <sz val="48"/>
      <color theme="1"/>
      <name val="Calibri"/>
      <family val="2"/>
      <scheme val="minor"/>
    </font>
    <font>
      <b/>
      <sz val="18"/>
      <color theme="0"/>
      <name val="Calibri"/>
      <family val="2"/>
      <scheme val="minor"/>
    </font>
    <font>
      <sz val="14"/>
      <name val="Calibri"/>
      <family val="2"/>
      <scheme val="minor"/>
    </font>
    <font>
      <b/>
      <sz val="14"/>
      <color theme="0"/>
      <name val="Calibri"/>
      <family val="2"/>
      <scheme val="minor"/>
    </font>
    <font>
      <b/>
      <sz val="18"/>
      <color theme="1"/>
      <name val="Calibri"/>
      <family val="2"/>
      <scheme val="minor"/>
    </font>
    <font>
      <sz val="10"/>
      <name val="Arial"/>
      <family val="2"/>
    </font>
    <font>
      <b/>
      <sz val="14"/>
      <name val="Calibri"/>
      <family val="2"/>
      <scheme val="minor"/>
    </font>
    <font>
      <sz val="18"/>
      <color rgb="FF333333"/>
      <name val="Calibri"/>
      <family val="2"/>
      <scheme val="minor"/>
    </font>
    <font>
      <b/>
      <sz val="18"/>
      <name val="Calibri"/>
      <family val="2"/>
      <scheme val="minor"/>
    </font>
    <font>
      <sz val="10.5"/>
      <color rgb="FF595959"/>
      <name val="Calibri"/>
      <family val="2"/>
      <scheme val="minor"/>
    </font>
    <font>
      <b/>
      <sz val="12"/>
      <color theme="0"/>
      <name val="Calibri"/>
      <family val="2"/>
      <scheme val="minor"/>
    </font>
    <font>
      <b/>
      <sz val="14"/>
      <color rgb="FF595959"/>
      <name val="Calibri"/>
      <family val="2"/>
      <scheme val="minor"/>
    </font>
    <font>
      <b/>
      <sz val="16"/>
      <color rgb="FF595959"/>
      <name val="Calibri"/>
      <family val="2"/>
      <scheme val="minor"/>
    </font>
    <font>
      <sz val="16"/>
      <color rgb="FF3366CC"/>
      <name val="Calibri"/>
      <family val="2"/>
      <scheme val="minor"/>
    </font>
    <font>
      <u/>
      <sz val="11"/>
      <color theme="1"/>
      <name val="Calibri"/>
      <family val="2"/>
      <scheme val="minor"/>
    </font>
    <font>
      <sz val="16"/>
      <color theme="1"/>
      <name val="Calibri"/>
      <family val="2"/>
      <scheme val="minor"/>
    </font>
    <font>
      <sz val="10"/>
      <color indexed="81"/>
      <name val="Tahoma"/>
      <family val="2"/>
    </font>
    <font>
      <sz val="10"/>
      <color indexed="81"/>
      <name val="Arial"/>
      <family val="2"/>
    </font>
    <font>
      <sz val="12"/>
      <color theme="0"/>
      <name val="Calibri"/>
      <family val="2"/>
      <scheme val="minor"/>
    </font>
    <font>
      <b/>
      <sz val="44"/>
      <color theme="1"/>
      <name val="Calibri"/>
      <family val="2"/>
      <scheme val="minor"/>
    </font>
    <font>
      <sz val="14"/>
      <color theme="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theme="8"/>
        <bgColor indexed="64"/>
      </patternFill>
    </fill>
    <fill>
      <patternFill patternType="solid">
        <fgColor rgb="FF002060"/>
        <bgColor indexed="64"/>
      </patternFill>
    </fill>
    <fill>
      <patternFill patternType="solid">
        <fgColor rgb="FFEAEAEA"/>
        <bgColor indexed="64"/>
      </patternFill>
    </fill>
    <fill>
      <patternFill patternType="solid">
        <fgColor rgb="FFFF0000"/>
        <bgColor indexed="64"/>
      </patternFill>
    </fill>
    <fill>
      <patternFill patternType="solid">
        <fgColor rgb="FF00B050"/>
        <bgColor indexed="64"/>
      </patternFill>
    </fill>
  </fills>
  <borders count="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s>
  <cellStyleXfs count="6">
    <xf numFmtId="0" fontId="0" fillId="0" borderId="0"/>
    <xf numFmtId="0" fontId="7" fillId="0" borderId="0" applyNumberFormat="0" applyFill="0" applyBorder="0" applyAlignment="0" applyProtection="0"/>
    <xf numFmtId="0" fontId="2" fillId="0" borderId="0"/>
    <xf numFmtId="0" fontId="18" fillId="0" borderId="0"/>
    <xf numFmtId="0" fontId="25" fillId="0" borderId="0"/>
    <xf numFmtId="0" fontId="2" fillId="0" borderId="0"/>
  </cellStyleXfs>
  <cellXfs count="188">
    <xf numFmtId="0" fontId="0" fillId="0" borderId="0" xfId="0"/>
    <xf numFmtId="0" fontId="0" fillId="0" borderId="0" xfId="0" applyProtection="1">
      <protection hidden="1"/>
    </xf>
    <xf numFmtId="0" fontId="1" fillId="0" borderId="0" xfId="0" applyFont="1" applyAlignment="1" applyProtection="1">
      <alignment vertical="center"/>
      <protection hidden="1"/>
    </xf>
    <xf numFmtId="0" fontId="0" fillId="0" borderId="0" xfId="0" applyAlignment="1" applyProtection="1">
      <alignment horizontal="center" vertical="center"/>
      <protection hidden="1"/>
    </xf>
    <xf numFmtId="0" fontId="0" fillId="0" borderId="0" xfId="0" applyFill="1" applyBorder="1" applyProtection="1">
      <protection hidden="1"/>
    </xf>
    <xf numFmtId="0" fontId="11" fillId="0" borderId="0" xfId="0" applyFont="1" applyProtection="1">
      <protection hidden="1"/>
    </xf>
    <xf numFmtId="0" fontId="0" fillId="0" borderId="0" xfId="0" applyFill="1" applyProtection="1">
      <protection hidden="1"/>
    </xf>
    <xf numFmtId="0" fontId="0" fillId="0" borderId="0" xfId="0" applyBorder="1" applyAlignment="1" applyProtection="1">
      <protection hidden="1"/>
    </xf>
    <xf numFmtId="0" fontId="12" fillId="0" borderId="0" xfId="0" applyFont="1" applyProtection="1">
      <protection hidden="1"/>
    </xf>
    <xf numFmtId="0" fontId="0" fillId="0" borderId="0" xfId="0" applyBorder="1" applyProtection="1">
      <protection hidden="1"/>
    </xf>
    <xf numFmtId="0" fontId="12" fillId="0" borderId="0" xfId="0" applyFont="1" applyFill="1" applyBorder="1" applyAlignment="1" applyProtection="1">
      <alignment horizontal="center" vertical="center"/>
      <protection hidden="1"/>
    </xf>
    <xf numFmtId="0" fontId="11" fillId="0" borderId="0" xfId="0" applyFont="1" applyFill="1" applyBorder="1" applyProtection="1">
      <protection hidden="1"/>
    </xf>
    <xf numFmtId="0" fontId="13" fillId="0" borderId="0" xfId="1" applyFont="1" applyFill="1" applyBorder="1" applyAlignment="1" applyProtection="1">
      <alignment horizontal="center" vertical="center" wrapText="1"/>
      <protection hidden="1"/>
    </xf>
    <xf numFmtId="0" fontId="3" fillId="0" borderId="0" xfId="0" applyFont="1" applyFill="1" applyAlignment="1" applyProtection="1">
      <alignment vertical="center" wrapText="1"/>
      <protection hidden="1"/>
    </xf>
    <xf numFmtId="0" fontId="12" fillId="0" borderId="0" xfId="1" applyFont="1" applyFill="1" applyAlignment="1" applyProtection="1">
      <alignment vertical="center" wrapText="1"/>
      <protection hidden="1"/>
    </xf>
    <xf numFmtId="0" fontId="12" fillId="0" borderId="0" xfId="1" applyFont="1" applyFill="1" applyBorder="1" applyAlignment="1" applyProtection="1">
      <alignment vertical="center" wrapText="1"/>
      <protection hidden="1"/>
    </xf>
    <xf numFmtId="0" fontId="3" fillId="0" borderId="0" xfId="0" applyFont="1" applyFill="1" applyBorder="1" applyAlignment="1" applyProtection="1">
      <alignment vertical="center"/>
      <protection hidden="1"/>
    </xf>
    <xf numFmtId="0" fontId="12" fillId="0" borderId="0" xfId="0" applyFont="1" applyFill="1" applyProtection="1">
      <protection hidden="1"/>
    </xf>
    <xf numFmtId="0" fontId="3" fillId="0" borderId="0" xfId="0" applyFont="1" applyProtection="1">
      <protection hidden="1"/>
    </xf>
    <xf numFmtId="0" fontId="9" fillId="0" borderId="0" xfId="0" applyFont="1" applyProtection="1">
      <protection hidden="1"/>
    </xf>
    <xf numFmtId="0" fontId="9" fillId="0" borderId="0" xfId="0" applyFont="1" applyFill="1" applyBorder="1" applyProtection="1">
      <protection hidden="1"/>
    </xf>
    <xf numFmtId="0" fontId="14" fillId="0" borderId="0" xfId="0" applyFont="1" applyFill="1" applyBorder="1" applyAlignment="1" applyProtection="1">
      <alignment horizontal="center" vertical="center"/>
      <protection hidden="1"/>
    </xf>
    <xf numFmtId="0" fontId="1" fillId="0" borderId="0" xfId="0" applyFont="1" applyProtection="1">
      <protection hidden="1"/>
    </xf>
    <xf numFmtId="0" fontId="12" fillId="0" borderId="0" xfId="0" applyFont="1" applyFill="1" applyBorder="1" applyProtection="1">
      <protection hidden="1"/>
    </xf>
    <xf numFmtId="0" fontId="11" fillId="0" borderId="0" xfId="0" applyFont="1" applyFill="1" applyBorder="1" applyAlignment="1" applyProtection="1">
      <alignment horizontal="center" vertical="center"/>
      <protection hidden="1"/>
    </xf>
    <xf numFmtId="0" fontId="11" fillId="0" borderId="0" xfId="0" applyFont="1" applyFill="1" applyBorder="1" applyAlignment="1" applyProtection="1">
      <alignment horizontal="left" vertical="center"/>
      <protection hidden="1"/>
    </xf>
    <xf numFmtId="0" fontId="1" fillId="0" borderId="0" xfId="0" applyFont="1" applyFill="1" applyBorder="1" applyAlignment="1" applyProtection="1">
      <alignment horizontal="center" vertical="center"/>
      <protection hidden="1"/>
    </xf>
    <xf numFmtId="0" fontId="9" fillId="0" borderId="0" xfId="0" applyFont="1" applyFill="1" applyBorder="1" applyAlignment="1" applyProtection="1">
      <alignment horizontal="center"/>
      <protection hidden="1"/>
    </xf>
    <xf numFmtId="164" fontId="9" fillId="0" borderId="0" xfId="0" applyNumberFormat="1" applyFont="1" applyFill="1" applyBorder="1" applyAlignment="1" applyProtection="1">
      <alignment horizontal="center"/>
      <protection hidden="1"/>
    </xf>
    <xf numFmtId="0" fontId="3" fillId="0" borderId="0" xfId="0" applyFont="1" applyFill="1" applyBorder="1" applyAlignment="1" applyProtection="1">
      <alignment horizontal="centerContinuous"/>
      <protection hidden="1"/>
    </xf>
    <xf numFmtId="0" fontId="16" fillId="0" borderId="0" xfId="0" applyFont="1" applyProtection="1">
      <protection hidden="1"/>
    </xf>
    <xf numFmtId="0" fontId="11" fillId="0" borderId="0" xfId="0" applyFont="1" applyFill="1" applyProtection="1">
      <protection hidden="1"/>
    </xf>
    <xf numFmtId="0" fontId="17" fillId="0" borderId="0" xfId="1" applyFont="1" applyFill="1" applyProtection="1">
      <protection hidden="1"/>
    </xf>
    <xf numFmtId="0" fontId="11" fillId="0" borderId="0" xfId="1" applyFont="1" applyFill="1" applyProtection="1">
      <protection hidden="1"/>
    </xf>
    <xf numFmtId="0" fontId="0" fillId="0" borderId="0" xfId="0" applyFont="1" applyFill="1" applyProtection="1">
      <protection hidden="1"/>
    </xf>
    <xf numFmtId="0" fontId="0" fillId="0" borderId="0" xfId="0" applyFont="1" applyFill="1" applyBorder="1" applyProtection="1">
      <protection hidden="1"/>
    </xf>
    <xf numFmtId="0" fontId="18" fillId="4" borderId="0" xfId="3" applyFill="1"/>
    <xf numFmtId="0" fontId="18" fillId="3" borderId="0" xfId="3" applyFill="1"/>
    <xf numFmtId="0" fontId="18" fillId="5" borderId="0" xfId="3" applyFill="1"/>
    <xf numFmtId="0" fontId="25" fillId="0" borderId="0" xfId="4" applyFont="1" applyFill="1" applyBorder="1" applyAlignment="1" applyProtection="1">
      <protection hidden="1"/>
    </xf>
    <xf numFmtId="0" fontId="9" fillId="0" borderId="0" xfId="4" applyFont="1" applyFill="1" applyBorder="1" applyAlignment="1" applyProtection="1">
      <alignment horizontal="left" vertical="center"/>
      <protection hidden="1"/>
    </xf>
    <xf numFmtId="0" fontId="11" fillId="0" borderId="0" xfId="4" applyFont="1" applyFill="1" applyBorder="1" applyAlignment="1" applyProtection="1">
      <alignment horizontal="center" vertical="center"/>
      <protection hidden="1"/>
    </xf>
    <xf numFmtId="0" fontId="35" fillId="0" borderId="0" xfId="0" applyFont="1" applyFill="1" applyAlignment="1" applyProtection="1">
      <alignment vertical="center"/>
      <protection hidden="1"/>
    </xf>
    <xf numFmtId="0" fontId="3" fillId="0" borderId="0" xfId="0" applyFont="1" applyFill="1" applyBorder="1" applyAlignment="1" applyProtection="1">
      <alignment horizontal="center" vertical="center"/>
      <protection hidden="1"/>
    </xf>
    <xf numFmtId="0" fontId="12" fillId="6" borderId="4" xfId="0" applyFont="1" applyFill="1" applyBorder="1" applyAlignment="1" applyProtection="1">
      <alignment horizontal="center" vertical="center"/>
      <protection hidden="1"/>
    </xf>
    <xf numFmtId="0" fontId="12" fillId="6" borderId="1" xfId="1" applyFont="1" applyFill="1" applyBorder="1" applyAlignment="1" applyProtection="1">
      <alignment horizontal="left" vertical="center" indent="1"/>
      <protection hidden="1"/>
    </xf>
    <xf numFmtId="0" fontId="0" fillId="8" borderId="4" xfId="0" applyFill="1" applyBorder="1" applyAlignment="1" applyProtection="1">
      <alignment horizontal="center" vertical="center"/>
      <protection hidden="1"/>
    </xf>
    <xf numFmtId="2" fontId="0" fillId="8" borderId="4" xfId="0" applyNumberFormat="1" applyFill="1" applyBorder="1" applyAlignment="1" applyProtection="1">
      <alignment horizontal="center" vertical="center"/>
      <protection hidden="1"/>
    </xf>
    <xf numFmtId="0" fontId="3" fillId="0" borderId="0" xfId="1" applyFont="1" applyFill="1" applyAlignment="1" applyProtection="1">
      <alignment vertical="center" wrapText="1"/>
      <protection hidden="1"/>
    </xf>
    <xf numFmtId="0" fontId="3" fillId="0" borderId="0" xfId="0" applyFont="1" applyFill="1" applyBorder="1" applyProtection="1">
      <protection hidden="1"/>
    </xf>
    <xf numFmtId="0" fontId="3" fillId="0" borderId="0" xfId="0" applyFont="1" applyFill="1" applyBorder="1" applyAlignment="1" applyProtection="1">
      <protection hidden="1"/>
    </xf>
    <xf numFmtId="0" fontId="9" fillId="0" borderId="0" xfId="0" applyFont="1" applyFill="1" applyBorder="1" applyAlignment="1" applyProtection="1">
      <alignment vertical="center"/>
      <protection hidden="1"/>
    </xf>
    <xf numFmtId="49" fontId="9" fillId="0" borderId="0" xfId="0" applyNumberFormat="1" applyFont="1" applyProtection="1">
      <protection hidden="1"/>
    </xf>
    <xf numFmtId="0" fontId="9" fillId="0" borderId="0" xfId="0" applyFont="1" applyFill="1" applyBorder="1" applyAlignment="1" applyProtection="1">
      <alignment horizontal="center" vertical="center"/>
      <protection hidden="1"/>
    </xf>
    <xf numFmtId="0" fontId="3" fillId="0" borderId="0" xfId="0" applyFont="1" applyFill="1" applyBorder="1" applyAlignment="1" applyProtection="1">
      <alignment horizontal="center"/>
      <protection hidden="1"/>
    </xf>
    <xf numFmtId="2" fontId="9" fillId="0" borderId="0" xfId="0" applyNumberFormat="1" applyFont="1" applyFill="1" applyBorder="1" applyAlignment="1" applyProtection="1">
      <alignment horizontal="center" vertical="center"/>
      <protection hidden="1"/>
    </xf>
    <xf numFmtId="0" fontId="0" fillId="0" borderId="4" xfId="0" applyBorder="1" applyAlignment="1" applyProtection="1">
      <alignment horizontal="left" vertical="center" indent="1"/>
      <protection hidden="1"/>
    </xf>
    <xf numFmtId="165" fontId="0" fillId="8" borderId="4" xfId="0" applyNumberFormat="1" applyFont="1" applyFill="1" applyBorder="1" applyAlignment="1" applyProtection="1">
      <alignment horizontal="center" vertical="center"/>
      <protection hidden="1"/>
    </xf>
    <xf numFmtId="165" fontId="0" fillId="0" borderId="0" xfId="0" applyNumberFormat="1" applyFont="1" applyFill="1" applyBorder="1" applyAlignment="1" applyProtection="1">
      <alignment horizontal="center" vertical="center"/>
      <protection hidden="1"/>
    </xf>
    <xf numFmtId="0" fontId="0" fillId="0" borderId="4" xfId="0" applyFill="1" applyBorder="1" applyAlignment="1" applyProtection="1">
      <alignment horizontal="left" vertical="center" wrapText="1" indent="1"/>
      <protection hidden="1"/>
    </xf>
    <xf numFmtId="0" fontId="15" fillId="0" borderId="0" xfId="0" applyFont="1" applyFill="1" applyBorder="1" applyAlignment="1" applyProtection="1">
      <alignment vertical="center" wrapText="1"/>
      <protection hidden="1"/>
    </xf>
    <xf numFmtId="0" fontId="12" fillId="6" borderId="8" xfId="0" applyFont="1" applyFill="1" applyBorder="1" applyAlignment="1" applyProtection="1">
      <alignment horizontal="center" vertical="center"/>
      <protection hidden="1"/>
    </xf>
    <xf numFmtId="0" fontId="12" fillId="6" borderId="8" xfId="0" applyFont="1" applyFill="1" applyBorder="1" applyAlignment="1" applyProtection="1">
      <alignment horizontal="centerContinuous" vertical="center"/>
      <protection hidden="1"/>
    </xf>
    <xf numFmtId="165" fontId="0" fillId="8" borderId="4" xfId="0" applyNumberFormat="1" applyFill="1" applyBorder="1" applyAlignment="1" applyProtection="1">
      <alignment horizontal="center" vertical="center"/>
      <protection hidden="1"/>
    </xf>
    <xf numFmtId="0" fontId="0" fillId="8" borderId="4" xfId="0" applyFont="1" applyFill="1" applyBorder="1" applyAlignment="1" applyProtection="1">
      <alignment horizontal="left" vertical="center" wrapText="1" indent="1"/>
      <protection hidden="1"/>
    </xf>
    <xf numFmtId="0" fontId="15" fillId="0" borderId="0" xfId="0" applyFont="1" applyFill="1" applyBorder="1" applyAlignment="1" applyProtection="1">
      <alignment vertical="center"/>
      <protection hidden="1"/>
    </xf>
    <xf numFmtId="0" fontId="5" fillId="0" borderId="4" xfId="0" applyFont="1" applyBorder="1" applyAlignment="1" applyProtection="1">
      <alignment vertical="center" wrapText="1"/>
      <protection locked="0"/>
    </xf>
    <xf numFmtId="0" fontId="35" fillId="0" borderId="0" xfId="0" applyFont="1" applyFill="1" applyAlignment="1" applyProtection="1">
      <alignment horizontal="left" vertical="center"/>
      <protection hidden="1"/>
    </xf>
    <xf numFmtId="2" fontId="1" fillId="8" borderId="4" xfId="0" applyNumberFormat="1" applyFont="1" applyFill="1" applyBorder="1" applyAlignment="1" applyProtection="1">
      <alignment horizontal="center" vertical="center"/>
      <protection hidden="1"/>
    </xf>
    <xf numFmtId="0" fontId="9" fillId="8" borderId="1" xfId="1" applyFont="1" applyFill="1" applyBorder="1" applyAlignment="1" applyProtection="1">
      <alignment horizontal="left" vertical="center" wrapText="1" indent="1"/>
      <protection hidden="1"/>
    </xf>
    <xf numFmtId="0" fontId="9" fillId="8" borderId="1" xfId="0" applyFont="1" applyFill="1" applyBorder="1" applyAlignment="1" applyProtection="1">
      <alignment horizontal="left" vertical="center" wrapText="1" indent="1"/>
      <protection hidden="1"/>
    </xf>
    <xf numFmtId="0" fontId="11" fillId="0" borderId="0" xfId="0" applyFont="1" applyBorder="1" applyAlignment="1" applyProtection="1">
      <alignment horizontal="left" vertical="center"/>
      <protection hidden="1"/>
    </xf>
    <xf numFmtId="0" fontId="11" fillId="0" borderId="0" xfId="0" applyFont="1" applyBorder="1" applyProtection="1">
      <protection hidden="1"/>
    </xf>
    <xf numFmtId="2" fontId="11" fillId="0" borderId="0" xfId="0" applyNumberFormat="1" applyFont="1" applyFill="1" applyBorder="1" applyAlignment="1" applyProtection="1">
      <alignment horizontal="left" vertical="center"/>
      <protection hidden="1"/>
    </xf>
    <xf numFmtId="0" fontId="11" fillId="0" borderId="0" xfId="0" applyNumberFormat="1" applyFont="1" applyFill="1" applyBorder="1" applyAlignment="1" applyProtection="1">
      <alignment horizontal="left" vertical="center"/>
      <protection hidden="1"/>
    </xf>
    <xf numFmtId="0" fontId="12" fillId="0" borderId="0" xfId="0" applyFont="1" applyBorder="1" applyProtection="1">
      <protection hidden="1"/>
    </xf>
    <xf numFmtId="164" fontId="11" fillId="0" borderId="0" xfId="0" applyNumberFormat="1" applyFont="1" applyFill="1" applyBorder="1" applyAlignment="1" applyProtection="1">
      <alignment horizontal="left" vertical="center"/>
      <protection hidden="1"/>
    </xf>
    <xf numFmtId="0" fontId="11" fillId="10" borderId="0" xfId="0" applyFont="1" applyFill="1" applyBorder="1" applyProtection="1">
      <protection hidden="1"/>
    </xf>
    <xf numFmtId="0" fontId="11" fillId="9" borderId="0" xfId="0" applyFont="1" applyFill="1" applyBorder="1" applyProtection="1">
      <protection hidden="1"/>
    </xf>
    <xf numFmtId="0" fontId="3" fillId="0" borderId="0" xfId="0" applyFont="1" applyAlignment="1" applyProtection="1">
      <alignment horizontal="center" vertical="center"/>
      <protection hidden="1"/>
    </xf>
    <xf numFmtId="0" fontId="9" fillId="0" borderId="0" xfId="0" applyFont="1" applyFill="1" applyBorder="1" applyAlignment="1" applyProtection="1">
      <alignment vertical="top" wrapText="1"/>
      <protection hidden="1"/>
    </xf>
    <xf numFmtId="0" fontId="18" fillId="4" borderId="0" xfId="3" applyFill="1" applyAlignment="1" applyProtection="1">
      <alignment horizontal="center" vertical="center"/>
      <protection hidden="1"/>
    </xf>
    <xf numFmtId="0" fontId="18" fillId="4" borderId="0" xfId="3" applyFill="1" applyProtection="1">
      <protection hidden="1"/>
    </xf>
    <xf numFmtId="0" fontId="18" fillId="3" borderId="0" xfId="3" applyFill="1" applyAlignment="1" applyProtection="1">
      <alignment horizontal="center" vertical="center"/>
      <protection hidden="1"/>
    </xf>
    <xf numFmtId="0" fontId="18" fillId="3" borderId="0" xfId="3" applyFill="1" applyProtection="1">
      <protection hidden="1"/>
    </xf>
    <xf numFmtId="0" fontId="18" fillId="5" borderId="0" xfId="3" applyFill="1" applyAlignment="1" applyProtection="1">
      <alignment horizontal="center" vertical="center"/>
      <protection hidden="1"/>
    </xf>
    <xf numFmtId="0" fontId="18" fillId="5" borderId="0" xfId="3" applyFill="1" applyProtection="1">
      <protection hidden="1"/>
    </xf>
    <xf numFmtId="0" fontId="1" fillId="0" borderId="0" xfId="0" applyFont="1" applyAlignment="1" applyProtection="1">
      <alignment horizontal="center" vertical="center"/>
      <protection hidden="1"/>
    </xf>
    <xf numFmtId="0" fontId="24" fillId="8" borderId="4" xfId="0" applyFont="1" applyFill="1" applyBorder="1" applyAlignment="1" applyProtection="1">
      <alignment horizontal="center" vertical="center"/>
      <protection hidden="1"/>
    </xf>
    <xf numFmtId="0" fontId="11" fillId="0" borderId="0" xfId="0" applyFont="1" applyBorder="1" applyAlignment="1" applyProtection="1">
      <alignment horizontal="center" vertical="center"/>
      <protection hidden="1"/>
    </xf>
    <xf numFmtId="0" fontId="11" fillId="0" borderId="0" xfId="0" applyFont="1" applyFill="1" applyBorder="1" applyAlignment="1" applyProtection="1">
      <alignment horizontal="centerContinuous" vertical="center"/>
      <protection hidden="1"/>
    </xf>
    <xf numFmtId="0" fontId="11" fillId="0" borderId="0" xfId="0" applyFont="1" applyFill="1" applyBorder="1" applyAlignment="1" applyProtection="1">
      <alignment horizontal="centerContinuous"/>
      <protection hidden="1"/>
    </xf>
    <xf numFmtId="0" fontId="11" fillId="0" borderId="0" xfId="0" applyFont="1" applyFill="1" applyBorder="1" applyAlignment="1" applyProtection="1">
      <alignment horizontal="center"/>
      <protection hidden="1"/>
    </xf>
    <xf numFmtId="164" fontId="11" fillId="0" borderId="0" xfId="0" applyNumberFormat="1" applyFont="1" applyFill="1" applyBorder="1" applyAlignment="1" applyProtection="1">
      <alignment horizontal="center"/>
      <protection hidden="1"/>
    </xf>
    <xf numFmtId="2" fontId="11" fillId="0" borderId="0" xfId="0" applyNumberFormat="1" applyFont="1" applyBorder="1" applyProtection="1">
      <protection hidden="1"/>
    </xf>
    <xf numFmtId="2" fontId="11" fillId="0" borderId="0" xfId="0" applyNumberFormat="1" applyFont="1" applyFill="1" applyBorder="1" applyAlignment="1" applyProtection="1">
      <alignment horizontal="center" vertical="center"/>
      <protection hidden="1"/>
    </xf>
    <xf numFmtId="164" fontId="11" fillId="0" borderId="0" xfId="0" applyNumberFormat="1" applyFont="1" applyBorder="1" applyProtection="1">
      <protection hidden="1"/>
    </xf>
    <xf numFmtId="0" fontId="38" fillId="4" borderId="0" xfId="3" applyFont="1" applyFill="1" applyBorder="1" applyProtection="1">
      <protection hidden="1"/>
    </xf>
    <xf numFmtId="0" fontId="38" fillId="3" borderId="0" xfId="3" applyFont="1" applyFill="1" applyBorder="1" applyProtection="1">
      <protection hidden="1"/>
    </xf>
    <xf numFmtId="0" fontId="38" fillId="5" borderId="0" xfId="3" applyFont="1" applyFill="1" applyBorder="1" applyProtection="1">
      <protection hidden="1"/>
    </xf>
    <xf numFmtId="0" fontId="35" fillId="0" borderId="0" xfId="0" applyFont="1" applyProtection="1">
      <protection hidden="1"/>
    </xf>
    <xf numFmtId="0" fontId="12" fillId="6" borderId="4" xfId="0" applyFont="1" applyFill="1" applyBorder="1" applyAlignment="1" applyProtection="1">
      <alignment horizontal="left" vertical="center" indent="1"/>
      <protection hidden="1"/>
    </xf>
    <xf numFmtId="0" fontId="12" fillId="7" borderId="5" xfId="0" applyFont="1" applyFill="1" applyBorder="1" applyAlignment="1" applyProtection="1">
      <alignment vertical="center"/>
      <protection hidden="1"/>
    </xf>
    <xf numFmtId="0" fontId="0" fillId="0" borderId="4" xfId="0" applyBorder="1" applyAlignment="1" applyProtection="1">
      <alignment horizontal="left" vertical="center" wrapText="1" indent="1"/>
      <protection locked="0"/>
    </xf>
    <xf numFmtId="0" fontId="12" fillId="0" borderId="0" xfId="1" applyFont="1" applyFill="1" applyAlignment="1" applyProtection="1">
      <alignment vertical="center"/>
      <protection hidden="1"/>
    </xf>
    <xf numFmtId="0" fontId="3" fillId="0" borderId="0" xfId="0" applyFont="1" applyFill="1" applyBorder="1" applyAlignment="1" applyProtection="1">
      <alignment vertical="center" wrapText="1"/>
      <protection hidden="1"/>
    </xf>
    <xf numFmtId="0" fontId="0" fillId="0" borderId="4" xfId="0" applyFill="1" applyBorder="1" applyAlignment="1" applyProtection="1">
      <alignment horizontal="left" vertical="center" indent="1"/>
      <protection locked="0"/>
    </xf>
    <xf numFmtId="0" fontId="0" fillId="0" borderId="0" xfId="0" applyFont="1" applyProtection="1">
      <protection hidden="1"/>
    </xf>
    <xf numFmtId="0" fontId="15" fillId="4" borderId="0" xfId="3" applyFont="1" applyFill="1" applyProtection="1">
      <protection hidden="1"/>
    </xf>
    <xf numFmtId="0" fontId="15" fillId="3" borderId="0" xfId="3" applyFont="1" applyFill="1" applyProtection="1">
      <protection hidden="1"/>
    </xf>
    <xf numFmtId="0" fontId="15" fillId="5" borderId="0" xfId="3" applyFont="1" applyFill="1" applyProtection="1">
      <protection hidden="1"/>
    </xf>
    <xf numFmtId="0" fontId="9" fillId="0" borderId="0" xfId="0" applyFont="1" applyBorder="1" applyProtection="1">
      <protection hidden="1"/>
    </xf>
    <xf numFmtId="0" fontId="9" fillId="0" borderId="0" xfId="0" applyFont="1" applyFill="1" applyProtection="1">
      <protection hidden="1"/>
    </xf>
    <xf numFmtId="0" fontId="9" fillId="0" borderId="0" xfId="0" applyFont="1" applyAlignment="1" applyProtection="1">
      <alignment horizontal="center" vertical="center"/>
      <protection hidden="1"/>
    </xf>
    <xf numFmtId="0" fontId="38" fillId="4" borderId="0" xfId="3" applyFont="1" applyFill="1" applyProtection="1">
      <protection hidden="1"/>
    </xf>
    <xf numFmtId="0" fontId="38" fillId="3" borderId="0" xfId="3" applyFont="1" applyFill="1" applyProtection="1">
      <protection hidden="1"/>
    </xf>
    <xf numFmtId="0" fontId="38" fillId="5" borderId="0" xfId="3" applyFont="1" applyFill="1" applyProtection="1">
      <protection hidden="1"/>
    </xf>
    <xf numFmtId="0" fontId="0" fillId="0" borderId="4" xfId="0" applyFill="1" applyBorder="1" applyAlignment="1" applyProtection="1">
      <alignment horizontal="left" vertical="center" wrapText="1" indent="1"/>
      <protection locked="0"/>
    </xf>
    <xf numFmtId="2" fontId="11" fillId="0" borderId="0" xfId="0" applyNumberFormat="1" applyFont="1" applyBorder="1" applyAlignment="1" applyProtection="1">
      <alignment horizontal="left" vertical="center"/>
      <protection hidden="1"/>
    </xf>
    <xf numFmtId="166" fontId="0" fillId="0" borderId="4" xfId="0" applyNumberFormat="1" applyFont="1" applyBorder="1" applyAlignment="1" applyProtection="1">
      <alignment horizontal="center" vertical="center"/>
      <protection locked="0"/>
    </xf>
    <xf numFmtId="0" fontId="0" fillId="0" borderId="4" xfId="0" applyFont="1" applyFill="1" applyBorder="1" applyAlignment="1" applyProtection="1">
      <alignment horizontal="left" vertical="center" wrapText="1" indent="1"/>
      <protection locked="0"/>
    </xf>
    <xf numFmtId="0" fontId="0" fillId="0" borderId="4" xfId="0" applyFont="1" applyFill="1" applyBorder="1" applyAlignment="1" applyProtection="1">
      <alignment horizontal="left" vertical="center" indent="1"/>
      <protection locked="0"/>
    </xf>
    <xf numFmtId="0" fontId="2" fillId="0" borderId="4" xfId="2" applyFont="1" applyFill="1" applyBorder="1" applyAlignment="1" applyProtection="1">
      <alignment horizontal="left" vertical="center" indent="1"/>
      <protection locked="0"/>
    </xf>
    <xf numFmtId="0" fontId="0" fillId="8" borderId="4" xfId="0" applyFill="1" applyBorder="1" applyAlignment="1" applyProtection="1">
      <alignment horizontal="left" vertical="center" wrapText="1" indent="1"/>
      <protection hidden="1"/>
    </xf>
    <xf numFmtId="0" fontId="0" fillId="8" borderId="4" xfId="0" applyFill="1" applyBorder="1" applyAlignment="1" applyProtection="1">
      <alignment horizontal="left" vertical="center" indent="1"/>
      <protection hidden="1"/>
    </xf>
    <xf numFmtId="0" fontId="15" fillId="4" borderId="0" xfId="3" applyFont="1" applyFill="1" applyBorder="1" applyProtection="1">
      <protection hidden="1"/>
    </xf>
    <xf numFmtId="0" fontId="15" fillId="3" borderId="0" xfId="3" applyFont="1" applyFill="1" applyBorder="1" applyProtection="1">
      <protection hidden="1"/>
    </xf>
    <xf numFmtId="0" fontId="15" fillId="5" borderId="0" xfId="3" applyFont="1" applyFill="1" applyBorder="1" applyProtection="1">
      <protection hidden="1"/>
    </xf>
    <xf numFmtId="0" fontId="6" fillId="0" borderId="0" xfId="0" applyFont="1" applyAlignment="1" applyProtection="1">
      <alignment horizontal="left" vertical="center" indent="1"/>
      <protection hidden="1"/>
    </xf>
    <xf numFmtId="0" fontId="39" fillId="0" borderId="0" xfId="0" applyFont="1" applyAlignment="1" applyProtection="1">
      <alignment horizontal="center" vertical="center" wrapText="1"/>
      <protection hidden="1"/>
    </xf>
    <xf numFmtId="0" fontId="12" fillId="7" borderId="0" xfId="0" applyFont="1" applyFill="1" applyBorder="1" applyAlignment="1" applyProtection="1">
      <alignment horizontal="left" vertical="center" indent="1"/>
      <protection hidden="1"/>
    </xf>
    <xf numFmtId="0" fontId="12" fillId="7" borderId="0" xfId="1" applyFont="1" applyFill="1" applyAlignment="1" applyProtection="1">
      <alignment horizontal="left" vertical="center" indent="1"/>
      <protection hidden="1"/>
    </xf>
    <xf numFmtId="0" fontId="12" fillId="7" borderId="5" xfId="0" applyFont="1" applyFill="1" applyBorder="1" applyAlignment="1" applyProtection="1">
      <alignment horizontal="left" vertical="center" indent="1"/>
      <protection hidden="1"/>
    </xf>
    <xf numFmtId="0" fontId="12" fillId="6" borderId="6" xfId="0" applyFont="1" applyFill="1" applyBorder="1" applyAlignment="1" applyProtection="1">
      <alignment horizontal="left" vertical="center" indent="1"/>
      <protection hidden="1"/>
    </xf>
    <xf numFmtId="0" fontId="12" fillId="6" borderId="7" xfId="0" applyFont="1" applyFill="1" applyBorder="1" applyAlignment="1" applyProtection="1">
      <alignment horizontal="left" vertical="center" indent="1"/>
      <protection hidden="1"/>
    </xf>
    <xf numFmtId="0" fontId="9" fillId="0" borderId="6" xfId="0" applyFont="1" applyFill="1" applyBorder="1" applyAlignment="1" applyProtection="1">
      <alignment horizontal="left" vertical="top" wrapText="1" indent="1"/>
      <protection hidden="1"/>
    </xf>
    <xf numFmtId="0" fontId="9" fillId="0" borderId="7" xfId="0" applyFont="1" applyFill="1" applyBorder="1" applyAlignment="1" applyProtection="1">
      <alignment horizontal="left" vertical="top" wrapText="1" indent="1"/>
      <protection hidden="1"/>
    </xf>
    <xf numFmtId="0" fontId="0" fillId="8" borderId="4" xfId="0" applyFill="1" applyBorder="1" applyAlignment="1" applyProtection="1">
      <alignment horizontal="left" vertical="center" wrapText="1" indent="1"/>
      <protection hidden="1"/>
    </xf>
    <xf numFmtId="0" fontId="0" fillId="8" borderId="4" xfId="0" applyFill="1" applyBorder="1" applyAlignment="1" applyProtection="1">
      <alignment horizontal="left" vertical="center" indent="1"/>
      <protection hidden="1"/>
    </xf>
    <xf numFmtId="0" fontId="1" fillId="8" borderId="4" xfId="0" applyFont="1" applyFill="1" applyBorder="1" applyAlignment="1" applyProtection="1">
      <alignment horizontal="left" vertical="center" wrapText="1" indent="1"/>
      <protection hidden="1"/>
    </xf>
    <xf numFmtId="0" fontId="15" fillId="8" borderId="4" xfId="0" applyFont="1" applyFill="1" applyBorder="1" applyAlignment="1" applyProtection="1">
      <alignment horizontal="left" vertical="center" wrapText="1" indent="1"/>
      <protection hidden="1"/>
    </xf>
    <xf numFmtId="0" fontId="19" fillId="0" borderId="0" xfId="0" applyFont="1" applyAlignment="1" applyProtection="1">
      <alignment vertical="center"/>
      <protection hidden="1"/>
    </xf>
    <xf numFmtId="0" fontId="20" fillId="0" borderId="0" xfId="0" applyFont="1" applyAlignment="1" applyProtection="1">
      <alignment vertical="center" wrapText="1"/>
      <protection hidden="1"/>
    </xf>
    <xf numFmtId="0" fontId="1" fillId="0" borderId="0" xfId="0" applyFont="1" applyAlignment="1" applyProtection="1">
      <alignment vertical="center" wrapText="1"/>
      <protection hidden="1"/>
    </xf>
    <xf numFmtId="0" fontId="40" fillId="0" borderId="0" xfId="0" applyFont="1" applyAlignment="1" applyProtection="1">
      <alignment vertical="top"/>
      <protection hidden="1"/>
    </xf>
    <xf numFmtId="0" fontId="0" fillId="0" borderId="0" xfId="0" applyFont="1" applyAlignment="1" applyProtection="1">
      <alignment vertical="center"/>
      <protection hidden="1"/>
    </xf>
    <xf numFmtId="0" fontId="21" fillId="3" borderId="1" xfId="0" applyFont="1" applyFill="1" applyBorder="1" applyAlignment="1" applyProtection="1">
      <alignment horizontal="left" vertical="center" wrapText="1" indent="1"/>
      <protection hidden="1"/>
    </xf>
    <xf numFmtId="0" fontId="22" fillId="2" borderId="2" xfId="0" applyFont="1" applyFill="1" applyBorder="1" applyAlignment="1" applyProtection="1">
      <alignment vertical="center" wrapText="1"/>
      <protection hidden="1"/>
    </xf>
    <xf numFmtId="0" fontId="22" fillId="2" borderId="3" xfId="0" applyFont="1" applyFill="1" applyBorder="1" applyAlignment="1" applyProtection="1">
      <alignment vertical="center" wrapText="1"/>
      <protection hidden="1"/>
    </xf>
    <xf numFmtId="0" fontId="0" fillId="0" borderId="1" xfId="0" applyBorder="1" applyAlignment="1" applyProtection="1">
      <alignment vertical="center" wrapText="1"/>
      <protection hidden="1"/>
    </xf>
    <xf numFmtId="0" fontId="0" fillId="0" borderId="0" xfId="0" applyAlignment="1" applyProtection="1">
      <alignment vertical="center"/>
      <protection hidden="1"/>
    </xf>
    <xf numFmtId="0" fontId="23" fillId="0" borderId="0" xfId="0" applyFont="1" applyFill="1" applyAlignment="1" applyProtection="1">
      <alignment vertical="center"/>
      <protection hidden="1"/>
    </xf>
    <xf numFmtId="0" fontId="24" fillId="0" borderId="0" xfId="0" applyFont="1" applyAlignment="1" applyProtection="1">
      <alignment vertical="center"/>
      <protection hidden="1"/>
    </xf>
    <xf numFmtId="0" fontId="0" fillId="0" borderId="0" xfId="0" applyAlignment="1" applyProtection="1">
      <alignment vertical="center" wrapText="1"/>
      <protection hidden="1"/>
    </xf>
    <xf numFmtId="0" fontId="9" fillId="0" borderId="0" xfId="5" applyFont="1" applyProtection="1">
      <protection hidden="1"/>
    </xf>
    <xf numFmtId="0" fontId="26" fillId="0" borderId="0" xfId="5" applyFont="1" applyAlignment="1" applyProtection="1">
      <alignment vertical="center"/>
      <protection hidden="1"/>
    </xf>
    <xf numFmtId="0" fontId="9" fillId="0" borderId="0" xfId="5" applyFont="1" applyAlignment="1" applyProtection="1">
      <alignment vertical="center"/>
      <protection hidden="1"/>
    </xf>
    <xf numFmtId="0" fontId="15" fillId="0" borderId="1" xfId="5" applyFont="1" applyBorder="1" applyAlignment="1" applyProtection="1">
      <alignment vertical="center" wrapText="1"/>
      <protection hidden="1"/>
    </xf>
    <xf numFmtId="0" fontId="15" fillId="0" borderId="0" xfId="5" applyFont="1" applyBorder="1" applyAlignment="1" applyProtection="1">
      <alignment vertical="center" wrapText="1"/>
      <protection hidden="1"/>
    </xf>
    <xf numFmtId="0" fontId="9" fillId="0" borderId="1" xfId="5" applyFont="1" applyBorder="1" applyAlignment="1" applyProtection="1">
      <alignment vertical="center" wrapText="1"/>
      <protection hidden="1"/>
    </xf>
    <xf numFmtId="0" fontId="9" fillId="0" borderId="0" xfId="5" applyFont="1" applyBorder="1" applyAlignment="1" applyProtection="1">
      <alignment vertical="center" wrapText="1"/>
      <protection hidden="1"/>
    </xf>
    <xf numFmtId="0" fontId="9" fillId="0" borderId="0" xfId="5" applyFont="1" applyAlignment="1" applyProtection="1">
      <protection hidden="1"/>
    </xf>
    <xf numFmtId="0" fontId="11" fillId="0" borderId="0" xfId="5" applyFont="1" applyProtection="1">
      <protection hidden="1"/>
    </xf>
    <xf numFmtId="0" fontId="27" fillId="0" borderId="0" xfId="5" applyFont="1" applyFill="1" applyAlignment="1" applyProtection="1">
      <protection hidden="1"/>
    </xf>
    <xf numFmtId="0" fontId="28" fillId="0" borderId="0" xfId="5" applyFont="1" applyFill="1" applyProtection="1">
      <protection hidden="1"/>
    </xf>
    <xf numFmtId="0" fontId="2" fillId="0" borderId="0" xfId="5" applyFill="1" applyProtection="1">
      <protection hidden="1"/>
    </xf>
    <xf numFmtId="0" fontId="29" fillId="0" borderId="0" xfId="5" applyFont="1" applyFill="1" applyAlignment="1" applyProtection="1">
      <alignment vertical="center"/>
      <protection hidden="1"/>
    </xf>
    <xf numFmtId="0" fontId="2" fillId="2" borderId="0" xfId="5" applyFill="1" applyProtection="1">
      <protection hidden="1"/>
    </xf>
    <xf numFmtId="0" fontId="23" fillId="6" borderId="0" xfId="5" applyFont="1" applyFill="1" applyAlignment="1" applyProtection="1">
      <alignment horizontal="center" vertical="center"/>
      <protection hidden="1"/>
    </xf>
    <xf numFmtId="0" fontId="24" fillId="0" borderId="0" xfId="0" applyFont="1" applyAlignment="1" applyProtection="1">
      <alignment horizontal="left" vertical="center" indent="2"/>
      <protection hidden="1"/>
    </xf>
    <xf numFmtId="0" fontId="30" fillId="6" borderId="0" xfId="1" applyFont="1" applyFill="1" applyAlignment="1" applyProtection="1">
      <alignment horizontal="center" vertical="center"/>
      <protection hidden="1"/>
    </xf>
    <xf numFmtId="0" fontId="31" fillId="0" borderId="0" xfId="5" applyFont="1" applyAlignment="1" applyProtection="1">
      <alignment vertical="center"/>
      <protection hidden="1"/>
    </xf>
    <xf numFmtId="0" fontId="4" fillId="0" borderId="0" xfId="5" applyFont="1" applyAlignment="1" applyProtection="1">
      <alignment horizontal="center" vertical="center"/>
      <protection hidden="1"/>
    </xf>
    <xf numFmtId="0" fontId="32" fillId="0" borderId="0" xfId="5" applyFont="1" applyAlignment="1" applyProtection="1">
      <alignment vertical="center"/>
      <protection hidden="1"/>
    </xf>
    <xf numFmtId="0" fontId="2" fillId="0" borderId="0" xfId="5" applyProtection="1">
      <protection hidden="1"/>
    </xf>
    <xf numFmtId="0" fontId="26" fillId="0" borderId="0" xfId="5" applyFont="1" applyProtection="1">
      <protection hidden="1"/>
    </xf>
    <xf numFmtId="0" fontId="29" fillId="0" borderId="0" xfId="5" applyFont="1" applyAlignment="1" applyProtection="1">
      <alignment vertical="center"/>
      <protection hidden="1"/>
    </xf>
    <xf numFmtId="0" fontId="29" fillId="0" borderId="0" xfId="5" applyFont="1" applyAlignment="1" applyProtection="1">
      <alignment vertical="center" wrapText="1"/>
      <protection hidden="1"/>
    </xf>
    <xf numFmtId="0" fontId="33" fillId="0" borderId="0" xfId="5" applyFont="1" applyAlignment="1" applyProtection="1">
      <alignment horizontal="left" vertical="center"/>
      <protection hidden="1"/>
    </xf>
    <xf numFmtId="0" fontId="33" fillId="0" borderId="0" xfId="5" applyFont="1" applyAlignment="1" applyProtection="1">
      <alignment vertical="center"/>
      <protection hidden="1"/>
    </xf>
    <xf numFmtId="0" fontId="34" fillId="0" borderId="0" xfId="5" applyFont="1" applyProtection="1">
      <protection hidden="1"/>
    </xf>
    <xf numFmtId="0" fontId="27" fillId="0" borderId="0" xfId="5" applyFont="1" applyFill="1" applyProtection="1">
      <protection hidden="1"/>
    </xf>
    <xf numFmtId="0" fontId="9" fillId="0" borderId="1" xfId="1" applyFont="1" applyFill="1" applyBorder="1" applyAlignment="1" applyProtection="1">
      <alignment horizontal="left" vertical="center" wrapText="1" indent="1"/>
      <protection hidden="1"/>
    </xf>
    <xf numFmtId="0" fontId="9" fillId="8" borderId="1" xfId="0" applyFont="1" applyFill="1" applyBorder="1" applyAlignment="1" applyProtection="1">
      <alignment horizontal="left" vertical="center" indent="1"/>
      <protection hidden="1"/>
    </xf>
    <xf numFmtId="0" fontId="0" fillId="8" borderId="4" xfId="0" applyFont="1" applyFill="1" applyBorder="1" applyAlignment="1" applyProtection="1">
      <alignment horizontal="left" vertical="center" indent="1"/>
      <protection hidden="1"/>
    </xf>
    <xf numFmtId="0" fontId="2" fillId="8" borderId="4" xfId="2" applyFont="1" applyFill="1" applyBorder="1" applyAlignment="1" applyProtection="1">
      <alignment horizontal="left" vertical="center" indent="1"/>
      <protection hidden="1"/>
    </xf>
    <xf numFmtId="166" fontId="0" fillId="8" borderId="4" xfId="0" applyNumberFormat="1" applyFont="1" applyFill="1" applyBorder="1" applyAlignment="1" applyProtection="1">
      <alignment horizontal="center" vertical="center"/>
      <protection hidden="1"/>
    </xf>
    <xf numFmtId="0" fontId="5" fillId="8" borderId="4" xfId="0" applyFont="1" applyFill="1" applyBorder="1" applyAlignment="1" applyProtection="1">
      <alignment vertical="center" wrapText="1"/>
      <protection hidden="1"/>
    </xf>
  </cellXfs>
  <cellStyles count="6">
    <cellStyle name="Hiperlink" xfId="1" builtinId="8"/>
    <cellStyle name="Normal" xfId="0" builtinId="0"/>
    <cellStyle name="Normal 2" xfId="2"/>
    <cellStyle name="Normal 2 2" xfId="3"/>
    <cellStyle name="Normal 2 2 2" xfId="4"/>
    <cellStyle name="Normal 2 3" xfId="5"/>
  </cellStyles>
  <dxfs count="23">
    <dxf>
      <font>
        <color theme="9" tint="-0.499984740745262"/>
      </font>
      <fill>
        <patternFill>
          <bgColor theme="9" tint="0.59996337778862885"/>
        </patternFill>
      </fill>
    </dxf>
    <dxf>
      <font>
        <color rgb="FF663300"/>
      </font>
      <fill>
        <patternFill>
          <bgColor rgb="FFFFFF8B"/>
        </patternFill>
      </fill>
    </dxf>
    <dxf>
      <font>
        <color rgb="FFC00000"/>
      </font>
      <fill>
        <patternFill>
          <bgColor rgb="FFFFB9B9"/>
        </patternFill>
      </fill>
    </dxf>
    <dxf>
      <font>
        <b/>
        <i val="0"/>
        <color rgb="FFC00000"/>
      </font>
      <fill>
        <patternFill>
          <bgColor rgb="FFFFB9B9"/>
        </patternFill>
      </fill>
    </dxf>
    <dxf>
      <font>
        <b/>
        <i val="0"/>
        <color rgb="FF663300"/>
      </font>
      <fill>
        <patternFill>
          <bgColor rgb="FFFFFF8B"/>
        </patternFill>
      </fill>
    </dxf>
    <dxf>
      <font>
        <b/>
        <i val="0"/>
        <color theme="9" tint="-0.499984740745262"/>
      </font>
      <fill>
        <patternFill>
          <bgColor theme="9" tint="0.59996337778862885"/>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EAEAEA"/>
      <color rgb="FFFF5050"/>
      <color rgb="FFFFC9C9"/>
      <color rgb="FF663300"/>
      <color rgb="FFFFFFAB"/>
      <color rgb="FFFFFFAF"/>
      <color rgb="FFFFD1D1"/>
      <color rgb="FFFFD9D9"/>
      <color rgb="FFFFB7B7"/>
      <color rgb="FFFFB9B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Fat!$AB$7</c:f>
          <c:strCache>
            <c:ptCount val="1"/>
            <c:pt idx="0">
              <c:v>Fatores por nível de criticidade</c:v>
            </c:pt>
          </c:strCache>
        </c:strRef>
      </c:tx>
      <c:layout/>
      <c:overlay val="0"/>
      <c:txPr>
        <a:bodyPr/>
        <a:lstStyle/>
        <a:p>
          <a:pPr>
            <a:defRPr sz="1000" b="0"/>
          </a:pPr>
          <a:endParaRPr lang="pt-BR"/>
        </a:p>
      </c:txPr>
    </c:title>
    <c:autoTitleDeleted val="0"/>
    <c:plotArea>
      <c:layout/>
      <c:pieChart>
        <c:varyColors val="1"/>
        <c:ser>
          <c:idx val="0"/>
          <c:order val="0"/>
          <c:tx>
            <c:strRef>
              <c:f>Fat!$AC$7</c:f>
              <c:strCache>
                <c:ptCount val="1"/>
                <c:pt idx="0">
                  <c:v>Qtde</c:v>
                </c:pt>
              </c:strCache>
            </c:strRef>
          </c:tx>
          <c:dLbls>
            <c:spPr>
              <a:solidFill>
                <a:schemeClr val="bg1"/>
              </a:solidFill>
            </c:spPr>
            <c:txPr>
              <a:bodyPr/>
              <a:lstStyle/>
              <a:p>
                <a:pPr>
                  <a:defRPr sz="800"/>
                </a:pPr>
                <a:endParaRPr lang="pt-BR"/>
              </a:p>
            </c:txPr>
            <c:dLblPos val="inEnd"/>
            <c:showLegendKey val="0"/>
            <c:showVal val="0"/>
            <c:showCatName val="0"/>
            <c:showSerName val="0"/>
            <c:showPercent val="1"/>
            <c:showBubbleSize val="0"/>
            <c:showLeaderLines val="1"/>
          </c:dLbls>
          <c:cat>
            <c:strRef>
              <c:f>Fat!$AB$8:$AB$12</c:f>
              <c:strCache>
                <c:ptCount val="5"/>
                <c:pt idx="0">
                  <c:v>Elevada</c:v>
                </c:pt>
                <c:pt idx="1">
                  <c:v>Alta</c:v>
                </c:pt>
                <c:pt idx="2">
                  <c:v>Média</c:v>
                </c:pt>
                <c:pt idx="3">
                  <c:v>Baixa</c:v>
                </c:pt>
                <c:pt idx="4">
                  <c:v>Irrelevante</c:v>
                </c:pt>
              </c:strCache>
            </c:strRef>
          </c:cat>
          <c:val>
            <c:numRef>
              <c:f>Fat!$AC$8:$AC$12</c:f>
              <c:numCache>
                <c:formatCode>General</c:formatCode>
                <c:ptCount val="5"/>
                <c:pt idx="0">
                  <c:v>1</c:v>
                </c:pt>
                <c:pt idx="1">
                  <c:v>1</c:v>
                </c:pt>
                <c:pt idx="2">
                  <c:v>1</c:v>
                </c:pt>
                <c:pt idx="3">
                  <c:v>0</c:v>
                </c:pt>
                <c:pt idx="4">
                  <c:v>0</c:v>
                </c:pt>
              </c:numCache>
            </c:numRef>
          </c:val>
        </c:ser>
        <c:dLbls>
          <c:dLblPos val="inEnd"/>
          <c:showLegendKey val="0"/>
          <c:showVal val="1"/>
          <c:showCatName val="0"/>
          <c:showSerName val="0"/>
          <c:showPercent val="0"/>
          <c:showBubbleSize val="0"/>
          <c:showLeaderLines val="1"/>
        </c:dLbls>
        <c:firstSliceAng val="0"/>
      </c:pieChart>
    </c:plotArea>
    <c:legend>
      <c:legendPos val="r"/>
      <c:layout/>
      <c:overlay val="0"/>
      <c:txPr>
        <a:bodyPr/>
        <a:lstStyle/>
        <a:p>
          <a:pPr>
            <a:defRPr sz="800"/>
          </a:pPr>
          <a:endParaRPr lang="pt-BR"/>
        </a:p>
      </c:txPr>
    </c:legend>
    <c:plotVisOnly val="1"/>
    <c:dispBlanksAs val="gap"/>
    <c:showDLblsOverMax val="0"/>
  </c:chart>
  <c:spPr>
    <a:ln>
      <a:solidFill>
        <a:schemeClr val="bg1">
          <a:lumMod val="75000"/>
        </a:schemeClr>
      </a:solidFill>
    </a:ln>
  </c:sp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Fat!$AE$7</c:f>
          <c:strCache>
            <c:ptCount val="1"/>
            <c:pt idx="0">
              <c:v>Fatores por força motriz</c:v>
            </c:pt>
          </c:strCache>
        </c:strRef>
      </c:tx>
      <c:layout/>
      <c:overlay val="0"/>
      <c:txPr>
        <a:bodyPr/>
        <a:lstStyle/>
        <a:p>
          <a:pPr>
            <a:defRPr sz="1000" b="0"/>
          </a:pPr>
          <a:endParaRPr lang="pt-BR"/>
        </a:p>
      </c:txPr>
    </c:title>
    <c:autoTitleDeleted val="0"/>
    <c:plotArea>
      <c:layout/>
      <c:pieChart>
        <c:varyColors val="1"/>
        <c:ser>
          <c:idx val="0"/>
          <c:order val="0"/>
          <c:tx>
            <c:strRef>
              <c:f>Fat!$AF$7</c:f>
              <c:strCache>
                <c:ptCount val="1"/>
                <c:pt idx="0">
                  <c:v>Qtde</c:v>
                </c:pt>
              </c:strCache>
            </c:strRef>
          </c:tx>
          <c:dLbls>
            <c:spPr>
              <a:solidFill>
                <a:schemeClr val="bg1"/>
              </a:solidFill>
            </c:spPr>
            <c:txPr>
              <a:bodyPr/>
              <a:lstStyle/>
              <a:p>
                <a:pPr>
                  <a:defRPr sz="800"/>
                </a:pPr>
                <a:endParaRPr lang="pt-BR"/>
              </a:p>
            </c:txPr>
            <c:dLblPos val="inEnd"/>
            <c:showLegendKey val="0"/>
            <c:showVal val="0"/>
            <c:showCatName val="0"/>
            <c:showSerName val="0"/>
            <c:showPercent val="1"/>
            <c:showBubbleSize val="0"/>
            <c:showLeaderLines val="1"/>
          </c:dLbls>
          <c:cat>
            <c:strRef>
              <c:f>Fat!$AE$8:$AE$12</c:f>
              <c:strCache>
                <c:ptCount val="5"/>
                <c:pt idx="0">
                  <c:v>Forças Socioeconômicas</c:v>
                </c:pt>
                <c:pt idx="1">
                  <c:v>Forças Políticas</c:v>
                </c:pt>
                <c:pt idx="2">
                  <c:v>Tendências do setor e mercado</c:v>
                </c:pt>
                <c:pt idx="3">
                  <c:v>Forças tecnológicas</c:v>
                </c:pt>
                <c:pt idx="4">
                  <c:v>Tendencias demográficas</c:v>
                </c:pt>
              </c:strCache>
            </c:strRef>
          </c:cat>
          <c:val>
            <c:numRef>
              <c:f>Fat!$AF$8:$AF$12</c:f>
              <c:numCache>
                <c:formatCode>General</c:formatCode>
                <c:ptCount val="5"/>
                <c:pt idx="0">
                  <c:v>0</c:v>
                </c:pt>
                <c:pt idx="1">
                  <c:v>1</c:v>
                </c:pt>
                <c:pt idx="2">
                  <c:v>2</c:v>
                </c:pt>
                <c:pt idx="3">
                  <c:v>0</c:v>
                </c:pt>
                <c:pt idx="4">
                  <c:v>0</c:v>
                </c:pt>
              </c:numCache>
            </c:numRef>
          </c:val>
        </c:ser>
        <c:dLbls>
          <c:dLblPos val="inEnd"/>
          <c:showLegendKey val="0"/>
          <c:showVal val="1"/>
          <c:showCatName val="0"/>
          <c:showSerName val="0"/>
          <c:showPercent val="0"/>
          <c:showBubbleSize val="0"/>
          <c:showLeaderLines val="1"/>
        </c:dLbls>
        <c:firstSliceAng val="0"/>
      </c:pieChart>
    </c:plotArea>
    <c:legend>
      <c:legendPos val="r"/>
      <c:layout/>
      <c:overlay val="0"/>
      <c:txPr>
        <a:bodyPr/>
        <a:lstStyle/>
        <a:p>
          <a:pPr>
            <a:defRPr sz="800"/>
          </a:pPr>
          <a:endParaRPr lang="pt-BR"/>
        </a:p>
      </c:txPr>
    </c:legend>
    <c:plotVisOnly val="1"/>
    <c:dispBlanksAs val="gap"/>
    <c:showDLblsOverMax val="0"/>
  </c:chart>
  <c:spPr>
    <a:ln>
      <a:solidFill>
        <a:schemeClr val="bg1">
          <a:lumMod val="75000"/>
        </a:schemeClr>
      </a:solidFill>
    </a:ln>
  </c:sp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Fat!$AJ$7</c:f>
          <c:strCache>
            <c:ptCount val="1"/>
            <c:pt idx="0">
              <c:v>Fatores por importância</c:v>
            </c:pt>
          </c:strCache>
        </c:strRef>
      </c:tx>
      <c:layout/>
      <c:overlay val="0"/>
      <c:txPr>
        <a:bodyPr/>
        <a:lstStyle/>
        <a:p>
          <a:pPr>
            <a:defRPr sz="1000" b="0"/>
          </a:pPr>
          <a:endParaRPr lang="pt-BR"/>
        </a:p>
      </c:txPr>
    </c:title>
    <c:autoTitleDeleted val="0"/>
    <c:plotArea>
      <c:layout/>
      <c:pieChart>
        <c:varyColors val="1"/>
        <c:ser>
          <c:idx val="0"/>
          <c:order val="0"/>
          <c:tx>
            <c:strRef>
              <c:f>Fat!$AK$7</c:f>
              <c:strCache>
                <c:ptCount val="1"/>
                <c:pt idx="0">
                  <c:v>Qtde</c:v>
                </c:pt>
              </c:strCache>
            </c:strRef>
          </c:tx>
          <c:dLbls>
            <c:spPr>
              <a:solidFill>
                <a:schemeClr val="bg1"/>
              </a:solidFill>
            </c:spPr>
            <c:txPr>
              <a:bodyPr/>
              <a:lstStyle/>
              <a:p>
                <a:pPr>
                  <a:defRPr sz="800"/>
                </a:pPr>
                <a:endParaRPr lang="pt-BR"/>
              </a:p>
            </c:txPr>
            <c:dLblPos val="inEnd"/>
            <c:showLegendKey val="0"/>
            <c:showVal val="0"/>
            <c:showCatName val="0"/>
            <c:showSerName val="0"/>
            <c:showPercent val="1"/>
            <c:showBubbleSize val="0"/>
            <c:showLeaderLines val="1"/>
          </c:dLbls>
          <c:cat>
            <c:strRef>
              <c:f>Fat!$AJ$8:$AJ$12</c:f>
              <c:strCache>
                <c:ptCount val="5"/>
                <c:pt idx="0">
                  <c:v>Importantíssimo</c:v>
                </c:pt>
                <c:pt idx="1">
                  <c:v>Muito importante</c:v>
                </c:pt>
                <c:pt idx="2">
                  <c:v>Importante</c:v>
                </c:pt>
                <c:pt idx="3">
                  <c:v>Pouco importante</c:v>
                </c:pt>
                <c:pt idx="4">
                  <c:v>Irrelevante</c:v>
                </c:pt>
              </c:strCache>
            </c:strRef>
          </c:cat>
          <c:val>
            <c:numRef>
              <c:f>Fat!$AK$8:$AK$12</c:f>
              <c:numCache>
                <c:formatCode>General</c:formatCode>
                <c:ptCount val="5"/>
                <c:pt idx="0">
                  <c:v>1</c:v>
                </c:pt>
                <c:pt idx="1">
                  <c:v>1</c:v>
                </c:pt>
                <c:pt idx="2">
                  <c:v>1</c:v>
                </c:pt>
                <c:pt idx="3">
                  <c:v>0</c:v>
                </c:pt>
                <c:pt idx="4">
                  <c:v>0</c:v>
                </c:pt>
              </c:numCache>
            </c:numRef>
          </c:val>
        </c:ser>
        <c:dLbls>
          <c:dLblPos val="inEnd"/>
          <c:showLegendKey val="0"/>
          <c:showVal val="1"/>
          <c:showCatName val="0"/>
          <c:showSerName val="0"/>
          <c:showPercent val="0"/>
          <c:showBubbleSize val="0"/>
          <c:showLeaderLines val="1"/>
        </c:dLbls>
        <c:firstSliceAng val="0"/>
      </c:pieChart>
    </c:plotArea>
    <c:legend>
      <c:legendPos val="r"/>
      <c:layout/>
      <c:overlay val="0"/>
      <c:txPr>
        <a:bodyPr/>
        <a:lstStyle/>
        <a:p>
          <a:pPr>
            <a:defRPr sz="800"/>
          </a:pPr>
          <a:endParaRPr lang="pt-BR"/>
        </a:p>
      </c:txPr>
    </c:legend>
    <c:plotVisOnly val="1"/>
    <c:dispBlanksAs val="gap"/>
    <c:showDLblsOverMax val="0"/>
  </c:chart>
  <c:spPr>
    <a:ln>
      <a:solidFill>
        <a:schemeClr val="bg1">
          <a:lumMod val="75000"/>
        </a:schemeClr>
      </a:solidFill>
    </a:ln>
  </c:sp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Fat!$AM$7</c:f>
          <c:strCache>
            <c:ptCount val="1"/>
            <c:pt idx="0">
              <c:v>Fatores por incerteza</c:v>
            </c:pt>
          </c:strCache>
        </c:strRef>
      </c:tx>
      <c:layout/>
      <c:overlay val="0"/>
      <c:txPr>
        <a:bodyPr/>
        <a:lstStyle/>
        <a:p>
          <a:pPr>
            <a:defRPr sz="1000" b="0"/>
          </a:pPr>
          <a:endParaRPr lang="pt-BR"/>
        </a:p>
      </c:txPr>
    </c:title>
    <c:autoTitleDeleted val="0"/>
    <c:plotArea>
      <c:layout/>
      <c:pieChart>
        <c:varyColors val="1"/>
        <c:ser>
          <c:idx val="0"/>
          <c:order val="0"/>
          <c:tx>
            <c:strRef>
              <c:f>Fat!$AN$7</c:f>
              <c:strCache>
                <c:ptCount val="1"/>
                <c:pt idx="0">
                  <c:v>Qtde</c:v>
                </c:pt>
              </c:strCache>
            </c:strRef>
          </c:tx>
          <c:dLbls>
            <c:spPr>
              <a:solidFill>
                <a:schemeClr val="bg1"/>
              </a:solidFill>
            </c:spPr>
            <c:txPr>
              <a:bodyPr/>
              <a:lstStyle/>
              <a:p>
                <a:pPr>
                  <a:defRPr sz="800"/>
                </a:pPr>
                <a:endParaRPr lang="pt-BR"/>
              </a:p>
            </c:txPr>
            <c:dLblPos val="inEnd"/>
            <c:showLegendKey val="0"/>
            <c:showVal val="0"/>
            <c:showCatName val="0"/>
            <c:showSerName val="0"/>
            <c:showPercent val="1"/>
            <c:showBubbleSize val="0"/>
            <c:showLeaderLines val="1"/>
          </c:dLbls>
          <c:cat>
            <c:strRef>
              <c:f>Fat!$AM$8:$AM$12</c:f>
              <c:strCache>
                <c:ptCount val="5"/>
                <c:pt idx="0">
                  <c:v>Totalmente incerto</c:v>
                </c:pt>
                <c:pt idx="1">
                  <c:v>Muito incerto</c:v>
                </c:pt>
                <c:pt idx="2">
                  <c:v>Incerto</c:v>
                </c:pt>
                <c:pt idx="3">
                  <c:v>Pouco incerto</c:v>
                </c:pt>
                <c:pt idx="4">
                  <c:v>Totalmente certo</c:v>
                </c:pt>
              </c:strCache>
            </c:strRef>
          </c:cat>
          <c:val>
            <c:numRef>
              <c:f>Fat!$AN$8:$AN$12</c:f>
              <c:numCache>
                <c:formatCode>General</c:formatCode>
                <c:ptCount val="5"/>
                <c:pt idx="0">
                  <c:v>1</c:v>
                </c:pt>
                <c:pt idx="1">
                  <c:v>1</c:v>
                </c:pt>
                <c:pt idx="2">
                  <c:v>1</c:v>
                </c:pt>
                <c:pt idx="3">
                  <c:v>0</c:v>
                </c:pt>
                <c:pt idx="4">
                  <c:v>0</c:v>
                </c:pt>
              </c:numCache>
            </c:numRef>
          </c:val>
        </c:ser>
        <c:dLbls>
          <c:dLblPos val="inEnd"/>
          <c:showLegendKey val="0"/>
          <c:showVal val="1"/>
          <c:showCatName val="0"/>
          <c:showSerName val="0"/>
          <c:showPercent val="0"/>
          <c:showBubbleSize val="0"/>
          <c:showLeaderLines val="1"/>
        </c:dLbls>
        <c:firstSliceAng val="0"/>
      </c:pieChart>
    </c:plotArea>
    <c:legend>
      <c:legendPos val="r"/>
      <c:layout/>
      <c:overlay val="0"/>
      <c:txPr>
        <a:bodyPr/>
        <a:lstStyle/>
        <a:p>
          <a:pPr>
            <a:defRPr sz="800"/>
          </a:pPr>
          <a:endParaRPr lang="pt-BR"/>
        </a:p>
      </c:txPr>
    </c:legend>
    <c:plotVisOnly val="1"/>
    <c:dispBlanksAs val="gap"/>
    <c:showDLblsOverMax val="0"/>
  </c:chart>
  <c:spPr>
    <a:ln>
      <a:solidFill>
        <a:schemeClr val="bg1">
          <a:lumMod val="75000"/>
        </a:schemeClr>
      </a:solidFill>
    </a:ln>
  </c:sp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Hie!$AB$8</c:f>
          <c:strCache>
            <c:ptCount val="1"/>
            <c:pt idx="0">
              <c:v>Top 5 fatores mais críticos</c:v>
            </c:pt>
          </c:strCache>
        </c:strRef>
      </c:tx>
      <c:layout/>
      <c:overlay val="0"/>
      <c:txPr>
        <a:bodyPr/>
        <a:lstStyle/>
        <a:p>
          <a:pPr>
            <a:defRPr sz="1000" b="0"/>
          </a:pPr>
          <a:endParaRPr lang="pt-BR"/>
        </a:p>
      </c:txPr>
    </c:title>
    <c:autoTitleDeleted val="0"/>
    <c:plotArea>
      <c:layout/>
      <c:barChart>
        <c:barDir val="bar"/>
        <c:grouping val="clustered"/>
        <c:varyColors val="0"/>
        <c:ser>
          <c:idx val="0"/>
          <c:order val="0"/>
          <c:tx>
            <c:strRef>
              <c:f>Hie!$AC$8</c:f>
              <c:strCache>
                <c:ptCount val="1"/>
                <c:pt idx="0">
                  <c:v>Nota</c:v>
                </c:pt>
              </c:strCache>
            </c:strRef>
          </c:tx>
          <c:spPr>
            <a:solidFill>
              <a:srgbClr val="FF5050"/>
            </a:solidFill>
          </c:spPr>
          <c:invertIfNegative val="0"/>
          <c:dLbls>
            <c:txPr>
              <a:bodyPr/>
              <a:lstStyle/>
              <a:p>
                <a:pPr>
                  <a:defRPr sz="900"/>
                </a:pPr>
                <a:endParaRPr lang="pt-BR"/>
              </a:p>
            </c:txPr>
            <c:dLblPos val="outEnd"/>
            <c:showLegendKey val="0"/>
            <c:showVal val="1"/>
            <c:showCatName val="0"/>
            <c:showSerName val="0"/>
            <c:showPercent val="0"/>
            <c:showBubbleSize val="0"/>
            <c:showLeaderLines val="0"/>
          </c:dLbls>
          <c:cat>
            <c:strRef>
              <c:f>Hie!$AB$9:$AB$13</c:f>
              <c:strCache>
                <c:ptCount val="5"/>
                <c:pt idx="0">
                  <c:v>Demanda/Mercado</c:v>
                </c:pt>
                <c:pt idx="1">
                  <c:v>Mercado exterior</c:v>
                </c:pt>
                <c:pt idx="2">
                  <c:v>Fornecedores</c:v>
                </c:pt>
                <c:pt idx="3">
                  <c:v>0</c:v>
                </c:pt>
                <c:pt idx="4">
                  <c:v>0</c:v>
                </c:pt>
              </c:strCache>
            </c:strRef>
          </c:cat>
          <c:val>
            <c:numRef>
              <c:f>Hie!$AC$9:$AC$13</c:f>
              <c:numCache>
                <c:formatCode>0.0</c:formatCode>
                <c:ptCount val="5"/>
                <c:pt idx="0">
                  <c:v>5.0000999999999998</c:v>
                </c:pt>
                <c:pt idx="1">
                  <c:v>4.0002000000000004</c:v>
                </c:pt>
                <c:pt idx="2">
                  <c:v>3.0003000000000002</c:v>
                </c:pt>
                <c:pt idx="3">
                  <c:v>0</c:v>
                </c:pt>
                <c:pt idx="4">
                  <c:v>0</c:v>
                </c:pt>
              </c:numCache>
            </c:numRef>
          </c:val>
        </c:ser>
        <c:dLbls>
          <c:dLblPos val="outEnd"/>
          <c:showLegendKey val="0"/>
          <c:showVal val="1"/>
          <c:showCatName val="0"/>
          <c:showSerName val="0"/>
          <c:showPercent val="0"/>
          <c:showBubbleSize val="0"/>
        </c:dLbls>
        <c:gapWidth val="50"/>
        <c:axId val="183284864"/>
        <c:axId val="183287808"/>
      </c:barChart>
      <c:catAx>
        <c:axId val="183284864"/>
        <c:scaling>
          <c:orientation val="maxMin"/>
        </c:scaling>
        <c:delete val="0"/>
        <c:axPos val="l"/>
        <c:majorTickMark val="out"/>
        <c:minorTickMark val="none"/>
        <c:tickLblPos val="nextTo"/>
        <c:txPr>
          <a:bodyPr/>
          <a:lstStyle/>
          <a:p>
            <a:pPr>
              <a:defRPr sz="900"/>
            </a:pPr>
            <a:endParaRPr lang="pt-BR"/>
          </a:p>
        </c:txPr>
        <c:crossAx val="183287808"/>
        <c:crosses val="autoZero"/>
        <c:auto val="1"/>
        <c:lblAlgn val="ctr"/>
        <c:lblOffset val="100"/>
        <c:noMultiLvlLbl val="0"/>
      </c:catAx>
      <c:valAx>
        <c:axId val="183287808"/>
        <c:scaling>
          <c:orientation val="minMax"/>
        </c:scaling>
        <c:delete val="1"/>
        <c:axPos val="t"/>
        <c:numFmt formatCode="0.0" sourceLinked="1"/>
        <c:majorTickMark val="out"/>
        <c:minorTickMark val="none"/>
        <c:tickLblPos val="nextTo"/>
        <c:crossAx val="183284864"/>
        <c:crosses val="autoZero"/>
        <c:crossBetween val="between"/>
      </c:valAx>
    </c:plotArea>
    <c:plotVisOnly val="1"/>
    <c:dispBlanksAs val="gap"/>
    <c:showDLblsOverMax val="0"/>
  </c:chart>
  <c:spPr>
    <a:ln>
      <a:solidFill>
        <a:schemeClr val="bg1">
          <a:lumMod val="75000"/>
        </a:schemeClr>
      </a:solidFill>
    </a:ln>
  </c:sp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a:pPr>
            <a:r>
              <a:rPr lang="en-US" sz="1000" b="0"/>
              <a:t>Desempenho médio dos fatores críticos monitorados</a:t>
            </a:r>
          </a:p>
        </c:rich>
      </c:tx>
      <c:layout/>
      <c:overlay val="0"/>
    </c:title>
    <c:autoTitleDeleted val="0"/>
    <c:plotArea>
      <c:layout/>
      <c:lineChart>
        <c:grouping val="standard"/>
        <c:varyColors val="0"/>
        <c:ser>
          <c:idx val="1"/>
          <c:order val="0"/>
          <c:tx>
            <c:strRef>
              <c:f>Ale!$Z$17</c:f>
              <c:strCache>
                <c:ptCount val="1"/>
                <c:pt idx="0">
                  <c:v>Bom</c:v>
                </c:pt>
              </c:strCache>
            </c:strRef>
          </c:tx>
          <c:spPr>
            <a:ln>
              <a:solidFill>
                <a:srgbClr val="00B050"/>
              </a:solidFill>
            </a:ln>
          </c:spPr>
          <c:marker>
            <c:symbol val="none"/>
          </c:marker>
          <c:val>
            <c:numRef>
              <c:f>Ale!$AA$17:$AJ$17</c:f>
              <c:numCache>
                <c:formatCode>0.00</c:formatCode>
                <c:ptCount val="10"/>
                <c:pt idx="0">
                  <c:v>5</c:v>
                </c:pt>
                <c:pt idx="1">
                  <c:v>5</c:v>
                </c:pt>
                <c:pt idx="2">
                  <c:v>5</c:v>
                </c:pt>
                <c:pt idx="3">
                  <c:v>5</c:v>
                </c:pt>
                <c:pt idx="4">
                  <c:v>5</c:v>
                </c:pt>
                <c:pt idx="5">
                  <c:v>5</c:v>
                </c:pt>
                <c:pt idx="6">
                  <c:v>5</c:v>
                </c:pt>
                <c:pt idx="7">
                  <c:v>5</c:v>
                </c:pt>
                <c:pt idx="8">
                  <c:v>5</c:v>
                </c:pt>
                <c:pt idx="9">
                  <c:v>5</c:v>
                </c:pt>
              </c:numCache>
            </c:numRef>
          </c:val>
          <c:smooth val="0"/>
        </c:ser>
        <c:ser>
          <c:idx val="2"/>
          <c:order val="1"/>
          <c:tx>
            <c:strRef>
              <c:f>Ale!$Z$18</c:f>
              <c:strCache>
                <c:ptCount val="1"/>
                <c:pt idx="0">
                  <c:v>Razoável</c:v>
                </c:pt>
              </c:strCache>
            </c:strRef>
          </c:tx>
          <c:spPr>
            <a:ln>
              <a:solidFill>
                <a:srgbClr val="FFC000"/>
              </a:solidFill>
            </a:ln>
          </c:spPr>
          <c:marker>
            <c:symbol val="none"/>
          </c:marker>
          <c:val>
            <c:numRef>
              <c:f>Ale!$AA$18:$AJ$18</c:f>
              <c:numCache>
                <c:formatCode>0.00</c:formatCode>
                <c:ptCount val="10"/>
                <c:pt idx="0">
                  <c:v>3.3333333333333335</c:v>
                </c:pt>
                <c:pt idx="1">
                  <c:v>3.3333333333333335</c:v>
                </c:pt>
                <c:pt idx="2">
                  <c:v>3.3333333333333335</c:v>
                </c:pt>
                <c:pt idx="3">
                  <c:v>3.3333333333333335</c:v>
                </c:pt>
                <c:pt idx="4">
                  <c:v>3.3333333333333335</c:v>
                </c:pt>
                <c:pt idx="5">
                  <c:v>3.3333333333333335</c:v>
                </c:pt>
                <c:pt idx="6">
                  <c:v>3.3333333333333335</c:v>
                </c:pt>
                <c:pt idx="7">
                  <c:v>3.3333333333333335</c:v>
                </c:pt>
                <c:pt idx="8">
                  <c:v>3.3333333333333335</c:v>
                </c:pt>
                <c:pt idx="9">
                  <c:v>3.3333333333333335</c:v>
                </c:pt>
              </c:numCache>
            </c:numRef>
          </c:val>
          <c:smooth val="0"/>
        </c:ser>
        <c:ser>
          <c:idx val="3"/>
          <c:order val="2"/>
          <c:tx>
            <c:strRef>
              <c:f>Ale!$Z$19</c:f>
              <c:strCache>
                <c:ptCount val="1"/>
                <c:pt idx="0">
                  <c:v>Ruim</c:v>
                </c:pt>
              </c:strCache>
            </c:strRef>
          </c:tx>
          <c:spPr>
            <a:ln>
              <a:solidFill>
                <a:srgbClr val="FF0000"/>
              </a:solidFill>
            </a:ln>
          </c:spPr>
          <c:marker>
            <c:symbol val="none"/>
          </c:marker>
          <c:val>
            <c:numRef>
              <c:f>Ale!$AA$19:$AJ$19</c:f>
              <c:numCache>
                <c:formatCode>0.00</c:formatCode>
                <c:ptCount val="10"/>
                <c:pt idx="0">
                  <c:v>1.6666666666666667</c:v>
                </c:pt>
                <c:pt idx="1">
                  <c:v>1.6666666666666667</c:v>
                </c:pt>
                <c:pt idx="2">
                  <c:v>1.6666666666666667</c:v>
                </c:pt>
                <c:pt idx="3">
                  <c:v>1.6666666666666667</c:v>
                </c:pt>
                <c:pt idx="4">
                  <c:v>1.6666666666666667</c:v>
                </c:pt>
                <c:pt idx="5">
                  <c:v>1.6666666666666667</c:v>
                </c:pt>
                <c:pt idx="6">
                  <c:v>1.6666666666666667</c:v>
                </c:pt>
                <c:pt idx="7">
                  <c:v>1.6666666666666667</c:v>
                </c:pt>
                <c:pt idx="8">
                  <c:v>1.6666666666666667</c:v>
                </c:pt>
                <c:pt idx="9">
                  <c:v>1.6666666666666667</c:v>
                </c:pt>
              </c:numCache>
            </c:numRef>
          </c:val>
          <c:smooth val="0"/>
        </c:ser>
        <c:ser>
          <c:idx val="0"/>
          <c:order val="3"/>
          <c:tx>
            <c:strRef>
              <c:f>Ale!$Z$16</c:f>
              <c:strCache>
                <c:ptCount val="1"/>
                <c:pt idx="0">
                  <c:v>Desempenho médio dos fatores críticos</c:v>
                </c:pt>
              </c:strCache>
            </c:strRef>
          </c:tx>
          <c:spPr>
            <a:ln w="25400">
              <a:solidFill>
                <a:schemeClr val="tx1">
                  <a:lumMod val="85000"/>
                  <a:lumOff val="15000"/>
                </a:schemeClr>
              </a:solidFill>
            </a:ln>
          </c:spPr>
          <c:marker>
            <c:symbol val="none"/>
          </c:marker>
          <c:cat>
            <c:strRef>
              <c:f>Ale!$AA$7:$AJ$7</c:f>
              <c:strCache>
                <c:ptCount val="10"/>
                <c:pt idx="0">
                  <c:v>Ano 1</c:v>
                </c:pt>
                <c:pt idx="1">
                  <c:v>Ano 2</c:v>
                </c:pt>
                <c:pt idx="2">
                  <c:v>Ano 3</c:v>
                </c:pt>
                <c:pt idx="3">
                  <c:v>Ano 4</c:v>
                </c:pt>
                <c:pt idx="4">
                  <c:v>Ano 5</c:v>
                </c:pt>
                <c:pt idx="5">
                  <c:v>Ano 6</c:v>
                </c:pt>
                <c:pt idx="6">
                  <c:v>Ano 7</c:v>
                </c:pt>
                <c:pt idx="7">
                  <c:v>Ano 8</c:v>
                </c:pt>
                <c:pt idx="8">
                  <c:v>Ano 9</c:v>
                </c:pt>
                <c:pt idx="9">
                  <c:v>Ano 10</c:v>
                </c:pt>
              </c:strCache>
            </c:strRef>
          </c:cat>
          <c:val>
            <c:numRef>
              <c:f>Ale!$AA$16:$AJ$16</c:f>
              <c:numCache>
                <c:formatCode>0.00</c:formatCode>
                <c:ptCount val="10"/>
                <c:pt idx="0">
                  <c:v>1</c:v>
                </c:pt>
                <c:pt idx="1">
                  <c:v>3.3333333333333335</c:v>
                </c:pt>
                <c:pt idx="2">
                  <c:v>3.3333333333333335</c:v>
                </c:pt>
                <c:pt idx="3">
                  <c:v>3.3333333333333335</c:v>
                </c:pt>
                <c:pt idx="4">
                  <c:v>3.3333333333333335</c:v>
                </c:pt>
                <c:pt idx="5">
                  <c:v>3.3333333333333335</c:v>
                </c:pt>
                <c:pt idx="6">
                  <c:v>3.3333333333333335</c:v>
                </c:pt>
                <c:pt idx="7">
                  <c:v>2.6666666666666665</c:v>
                </c:pt>
                <c:pt idx="8">
                  <c:v>2.6666666666666665</c:v>
                </c:pt>
                <c:pt idx="9">
                  <c:v>2.6666666666666665</c:v>
                </c:pt>
              </c:numCache>
            </c:numRef>
          </c:val>
          <c:smooth val="1"/>
        </c:ser>
        <c:dLbls>
          <c:showLegendKey val="0"/>
          <c:showVal val="0"/>
          <c:showCatName val="0"/>
          <c:showSerName val="0"/>
          <c:showPercent val="0"/>
          <c:showBubbleSize val="0"/>
        </c:dLbls>
        <c:marker val="1"/>
        <c:smooth val="0"/>
        <c:axId val="183003392"/>
        <c:axId val="183009280"/>
      </c:lineChart>
      <c:catAx>
        <c:axId val="183003392"/>
        <c:scaling>
          <c:orientation val="minMax"/>
        </c:scaling>
        <c:delete val="0"/>
        <c:axPos val="b"/>
        <c:majorTickMark val="out"/>
        <c:minorTickMark val="none"/>
        <c:tickLblPos val="nextTo"/>
        <c:txPr>
          <a:bodyPr/>
          <a:lstStyle/>
          <a:p>
            <a:pPr>
              <a:defRPr sz="900"/>
            </a:pPr>
            <a:endParaRPr lang="pt-BR"/>
          </a:p>
        </c:txPr>
        <c:crossAx val="183009280"/>
        <c:crosses val="autoZero"/>
        <c:auto val="1"/>
        <c:lblAlgn val="ctr"/>
        <c:lblOffset val="100"/>
        <c:noMultiLvlLbl val="0"/>
      </c:catAx>
      <c:valAx>
        <c:axId val="183009280"/>
        <c:scaling>
          <c:orientation val="minMax"/>
          <c:max val="5"/>
          <c:min val="1"/>
        </c:scaling>
        <c:delete val="0"/>
        <c:axPos val="l"/>
        <c:numFmt formatCode="0.00" sourceLinked="1"/>
        <c:majorTickMark val="out"/>
        <c:minorTickMark val="none"/>
        <c:tickLblPos val="nextTo"/>
        <c:txPr>
          <a:bodyPr/>
          <a:lstStyle/>
          <a:p>
            <a:pPr>
              <a:defRPr sz="900"/>
            </a:pPr>
            <a:endParaRPr lang="pt-BR"/>
          </a:p>
        </c:txPr>
        <c:crossAx val="183003392"/>
        <c:crosses val="autoZero"/>
        <c:crossBetween val="between"/>
      </c:valAx>
    </c:plotArea>
    <c:legend>
      <c:legendPos val="b"/>
      <c:layout/>
      <c:overlay val="0"/>
    </c:legend>
    <c:plotVisOnly val="1"/>
    <c:dispBlanksAs val="gap"/>
    <c:showDLblsOverMax val="0"/>
  </c:chart>
  <c:spPr>
    <a:ln>
      <a:solidFill>
        <a:schemeClr val="bg1">
          <a:lumMod val="75000"/>
        </a:schemeClr>
      </a:solidFill>
    </a:ln>
  </c:spPr>
  <c:printSettings>
    <c:headerFooter/>
    <c:pageMargins b="0.78740157499999996" l="0.511811024" r="0.511811024" t="0.78740157499999996" header="0.31496062000000002" footer="0.3149606200000000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https://www.youtube.com/watch?v=A9Anap8CcqE&amp;list=PLrfhJOPFAvcsUAHcCQXz3hLAb4MSnPoXH&amp;index=3" TargetMode="External"/><Relationship Id="rId13" Type="http://schemas.openxmlformats.org/officeDocument/2006/relationships/hyperlink" Target="#Hie!A1"/><Relationship Id="rId18" Type="http://schemas.openxmlformats.org/officeDocument/2006/relationships/hyperlink" Target="#Pla!A1"/><Relationship Id="rId3" Type="http://schemas.openxmlformats.org/officeDocument/2006/relationships/hyperlink" Target="#Rel!A1"/><Relationship Id="rId21" Type="http://schemas.openxmlformats.org/officeDocument/2006/relationships/hyperlink" Target="https://www.youtube.com/watch?v=ARwU0ZX2YLE&amp;list=PLrfhJOPFAvcsUAHcCQXz3hLAb4MSnPoXH&amp;index=8" TargetMode="External"/><Relationship Id="rId7" Type="http://schemas.openxmlformats.org/officeDocument/2006/relationships/image" Target="../media/image1.png"/><Relationship Id="rId12" Type="http://schemas.openxmlformats.org/officeDocument/2006/relationships/image" Target="../media/image2.jpeg"/><Relationship Id="rId17" Type="http://schemas.openxmlformats.org/officeDocument/2006/relationships/hyperlink" Target="#Cen!A1"/><Relationship Id="rId2" Type="http://schemas.openxmlformats.org/officeDocument/2006/relationships/hyperlink" Target="#Fat!A1"/><Relationship Id="rId16" Type="http://schemas.openxmlformats.org/officeDocument/2006/relationships/hyperlink" Target="#Sou!A1"/><Relationship Id="rId20" Type="http://schemas.openxmlformats.org/officeDocument/2006/relationships/hyperlink" Target="https://www.youtube.com/watch?v=XdM04DWuMMo&amp;list=PLrfhJOPFAvcsUAHcCQXz3hLAb4MSnPoXH&amp;index=7" TargetMode="External"/><Relationship Id="rId1" Type="http://schemas.openxmlformats.org/officeDocument/2006/relationships/hyperlink" Target="#For!A1"/><Relationship Id="rId6" Type="http://schemas.openxmlformats.org/officeDocument/2006/relationships/hyperlink" Target="https://www.youtube.com/watch?v=8fAdfYFz4DU&amp;list=PLrfhJOPFAvcsUAHcCQXz3hLAb4MSnPoXH&amp;index=2" TargetMode="External"/><Relationship Id="rId11" Type="http://schemas.openxmlformats.org/officeDocument/2006/relationships/hyperlink" Target="https://www.youtube.com/watch?v=0XAcf6Xh4hU&amp;list=PLrfhJOPFAvcsUAHcCQXz3hLAb4MSnPoXH&amp;index=6" TargetMode="External"/><Relationship Id="rId5" Type="http://schemas.openxmlformats.org/officeDocument/2006/relationships/hyperlink" Target="#Duv!A1"/><Relationship Id="rId15" Type="http://schemas.openxmlformats.org/officeDocument/2006/relationships/hyperlink" Target="#Sug!A1"/><Relationship Id="rId10" Type="http://schemas.openxmlformats.org/officeDocument/2006/relationships/hyperlink" Target="https://www.youtube.com/watch?v=Vuk6TOSrvQU&amp;list=PLrfhJOPFAvcsUAHcCQXz3hLAb4MSnPoXH&amp;index=5" TargetMode="External"/><Relationship Id="rId19" Type="http://schemas.openxmlformats.org/officeDocument/2006/relationships/hyperlink" Target="#Ale!A1"/><Relationship Id="rId4" Type="http://schemas.openxmlformats.org/officeDocument/2006/relationships/hyperlink" Target="#Ini!A1"/><Relationship Id="rId9" Type="http://schemas.openxmlformats.org/officeDocument/2006/relationships/hyperlink" Target="https://www.youtube.com/watch?v=ZkknxU-gznQ&amp;list=PLrfhJOPFAvcsUAHcCQXz3hLAb4MSnPoXH&amp;index=4" TargetMode="External"/><Relationship Id="rId14" Type="http://schemas.openxmlformats.org/officeDocument/2006/relationships/hyperlink" Target="#Das!A1"/><Relationship Id="rId22" Type="http://schemas.openxmlformats.org/officeDocument/2006/relationships/hyperlink" Target="https://www.youtube.com/watch?v=CU5OfjzMVEg&amp;list=PLrfhJOPFAvcsUAHcCQXz3hLAb4MSnPoXH&amp;index=9" TargetMode="External"/></Relationships>
</file>

<file path=xl/drawings/_rels/drawing10.xml.rels><?xml version="1.0" encoding="UTF-8" standalone="yes"?>
<Relationships xmlns="http://schemas.openxmlformats.org/package/2006/relationships"><Relationship Id="rId8" Type="http://schemas.openxmlformats.org/officeDocument/2006/relationships/hyperlink" Target="#Cen!A1"/><Relationship Id="rId3" Type="http://schemas.openxmlformats.org/officeDocument/2006/relationships/hyperlink" Target="#Rel!A1"/><Relationship Id="rId7" Type="http://schemas.openxmlformats.org/officeDocument/2006/relationships/hyperlink" Target="#Das!A1"/><Relationship Id="rId2" Type="http://schemas.openxmlformats.org/officeDocument/2006/relationships/hyperlink" Target="#Fat!A1"/><Relationship Id="rId1" Type="http://schemas.openxmlformats.org/officeDocument/2006/relationships/hyperlink" Target="#For!A1"/><Relationship Id="rId6" Type="http://schemas.openxmlformats.org/officeDocument/2006/relationships/hyperlink" Target="#Hie!A1"/><Relationship Id="rId5" Type="http://schemas.openxmlformats.org/officeDocument/2006/relationships/image" Target="../media/image2.jpeg"/><Relationship Id="rId10" Type="http://schemas.openxmlformats.org/officeDocument/2006/relationships/hyperlink" Target="#Ale!A1"/><Relationship Id="rId4" Type="http://schemas.openxmlformats.org/officeDocument/2006/relationships/hyperlink" Target="#Ini!A1"/><Relationship Id="rId9" Type="http://schemas.openxmlformats.org/officeDocument/2006/relationships/hyperlink" Target="#Pla!A1"/></Relationships>
</file>

<file path=xl/drawings/_rels/drawing11.xml.rels><?xml version="1.0" encoding="UTF-8" standalone="yes"?>
<Relationships xmlns="http://schemas.openxmlformats.org/package/2006/relationships"><Relationship Id="rId8" Type="http://schemas.openxmlformats.org/officeDocument/2006/relationships/hyperlink" Target="#Cen!A1"/><Relationship Id="rId3" Type="http://schemas.openxmlformats.org/officeDocument/2006/relationships/hyperlink" Target="#Rel!A1"/><Relationship Id="rId7" Type="http://schemas.openxmlformats.org/officeDocument/2006/relationships/hyperlink" Target="#Das!A1"/><Relationship Id="rId2" Type="http://schemas.openxmlformats.org/officeDocument/2006/relationships/hyperlink" Target="#Fat!A1"/><Relationship Id="rId1" Type="http://schemas.openxmlformats.org/officeDocument/2006/relationships/hyperlink" Target="#For!A1"/><Relationship Id="rId6" Type="http://schemas.openxmlformats.org/officeDocument/2006/relationships/hyperlink" Target="#Hie!A1"/><Relationship Id="rId5" Type="http://schemas.openxmlformats.org/officeDocument/2006/relationships/image" Target="../media/image2.jpeg"/><Relationship Id="rId10" Type="http://schemas.openxmlformats.org/officeDocument/2006/relationships/hyperlink" Target="#Ale!A1"/><Relationship Id="rId4" Type="http://schemas.openxmlformats.org/officeDocument/2006/relationships/hyperlink" Target="#Ini!A1"/><Relationship Id="rId9" Type="http://schemas.openxmlformats.org/officeDocument/2006/relationships/hyperlink" Target="#Pla!A1"/></Relationships>
</file>

<file path=xl/drawings/_rels/drawing12.xml.rels><?xml version="1.0" encoding="UTF-8" standalone="yes"?>
<Relationships xmlns="http://schemas.openxmlformats.org/package/2006/relationships"><Relationship Id="rId8" Type="http://schemas.openxmlformats.org/officeDocument/2006/relationships/hyperlink" Target="#Fat!A1"/><Relationship Id="rId13" Type="http://schemas.openxmlformats.org/officeDocument/2006/relationships/hyperlink" Target="#Das!A1"/><Relationship Id="rId3" Type="http://schemas.openxmlformats.org/officeDocument/2006/relationships/chart" Target="../charts/chart3.xml"/><Relationship Id="rId7" Type="http://schemas.openxmlformats.org/officeDocument/2006/relationships/hyperlink" Target="#For!A1"/><Relationship Id="rId12" Type="http://schemas.openxmlformats.org/officeDocument/2006/relationships/hyperlink" Target="#Hie!A1"/><Relationship Id="rId2" Type="http://schemas.openxmlformats.org/officeDocument/2006/relationships/chart" Target="../charts/chart2.xml"/><Relationship Id="rId16" Type="http://schemas.openxmlformats.org/officeDocument/2006/relationships/hyperlink" Target="#Ale!A1"/><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jpeg"/><Relationship Id="rId5" Type="http://schemas.openxmlformats.org/officeDocument/2006/relationships/chart" Target="../charts/chart5.xml"/><Relationship Id="rId15" Type="http://schemas.openxmlformats.org/officeDocument/2006/relationships/hyperlink" Target="#Pla!A1"/><Relationship Id="rId10" Type="http://schemas.openxmlformats.org/officeDocument/2006/relationships/hyperlink" Target="#Ini!A1"/><Relationship Id="rId4" Type="http://schemas.openxmlformats.org/officeDocument/2006/relationships/chart" Target="../charts/chart4.xml"/><Relationship Id="rId9" Type="http://schemas.openxmlformats.org/officeDocument/2006/relationships/hyperlink" Target="#Rel!A1"/><Relationship Id="rId14" Type="http://schemas.openxmlformats.org/officeDocument/2006/relationships/hyperlink" Target="#Cen!A1"/></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8" Type="http://schemas.openxmlformats.org/officeDocument/2006/relationships/image" Target="../media/image2.jpeg"/><Relationship Id="rId13" Type="http://schemas.openxmlformats.org/officeDocument/2006/relationships/hyperlink" Target="#Ale!A1"/><Relationship Id="rId3" Type="http://schemas.openxmlformats.org/officeDocument/2006/relationships/hyperlink" Target="#Sug!A1"/><Relationship Id="rId7" Type="http://schemas.openxmlformats.org/officeDocument/2006/relationships/hyperlink" Target="#Rel!A1"/><Relationship Id="rId12" Type="http://schemas.openxmlformats.org/officeDocument/2006/relationships/hyperlink" Target="#Pla!A1"/><Relationship Id="rId2" Type="http://schemas.openxmlformats.org/officeDocument/2006/relationships/hyperlink" Target="#Duv!A1"/><Relationship Id="rId1" Type="http://schemas.openxmlformats.org/officeDocument/2006/relationships/hyperlink" Target="#Ini!A1"/><Relationship Id="rId6" Type="http://schemas.openxmlformats.org/officeDocument/2006/relationships/hyperlink" Target="#Fat!A1"/><Relationship Id="rId11" Type="http://schemas.openxmlformats.org/officeDocument/2006/relationships/hyperlink" Target="#Cen!A1"/><Relationship Id="rId5" Type="http://schemas.openxmlformats.org/officeDocument/2006/relationships/hyperlink" Target="#For!A1"/><Relationship Id="rId10" Type="http://schemas.openxmlformats.org/officeDocument/2006/relationships/hyperlink" Target="#Das!A1"/><Relationship Id="rId4" Type="http://schemas.openxmlformats.org/officeDocument/2006/relationships/hyperlink" Target="#Sou!A1"/><Relationship Id="rId9" Type="http://schemas.openxmlformats.org/officeDocument/2006/relationships/hyperlink" Target="#Hie!A1"/></Relationships>
</file>

<file path=xl/drawings/_rels/drawing3.xml.rels><?xml version="1.0" encoding="UTF-8" standalone="yes"?>
<Relationships xmlns="http://schemas.openxmlformats.org/package/2006/relationships"><Relationship Id="rId8" Type="http://schemas.openxmlformats.org/officeDocument/2006/relationships/image" Target="../media/image4.JPG"/><Relationship Id="rId13" Type="http://schemas.openxmlformats.org/officeDocument/2006/relationships/hyperlink" Target="#Hie!A1"/><Relationship Id="rId3" Type="http://schemas.openxmlformats.org/officeDocument/2006/relationships/hyperlink" Target="#Ini!A1"/><Relationship Id="rId7" Type="http://schemas.openxmlformats.org/officeDocument/2006/relationships/hyperlink" Target="https://souza.xyz/produto/pacote-de-planilhas-para-gestao-de-seguranca/" TargetMode="External"/><Relationship Id="rId12" Type="http://schemas.openxmlformats.org/officeDocument/2006/relationships/image" Target="../media/image2.jpeg"/><Relationship Id="rId17" Type="http://schemas.openxmlformats.org/officeDocument/2006/relationships/hyperlink" Target="#Ale!A1"/><Relationship Id="rId2" Type="http://schemas.openxmlformats.org/officeDocument/2006/relationships/image" Target="../media/image3.JPG"/><Relationship Id="rId16" Type="http://schemas.openxmlformats.org/officeDocument/2006/relationships/hyperlink" Target="#Pla!A1"/><Relationship Id="rId1" Type="http://schemas.openxmlformats.org/officeDocument/2006/relationships/hyperlink" Target="https://souza.xyz/produto/pacote-com-todas-as-planilhas-da-souza-promocao-2019/" TargetMode="External"/><Relationship Id="rId6" Type="http://schemas.openxmlformats.org/officeDocument/2006/relationships/hyperlink" Target="#Sou!A1"/><Relationship Id="rId11" Type="http://schemas.openxmlformats.org/officeDocument/2006/relationships/hyperlink" Target="#Rel!A1"/><Relationship Id="rId5" Type="http://schemas.openxmlformats.org/officeDocument/2006/relationships/hyperlink" Target="#Sug!A1"/><Relationship Id="rId15" Type="http://schemas.openxmlformats.org/officeDocument/2006/relationships/hyperlink" Target="#Cen!A1"/><Relationship Id="rId10" Type="http://schemas.openxmlformats.org/officeDocument/2006/relationships/hyperlink" Target="#Fat!A1"/><Relationship Id="rId4" Type="http://schemas.openxmlformats.org/officeDocument/2006/relationships/hyperlink" Target="#Duv!A1"/><Relationship Id="rId9" Type="http://schemas.openxmlformats.org/officeDocument/2006/relationships/hyperlink" Target="#For!A1"/><Relationship Id="rId14" Type="http://schemas.openxmlformats.org/officeDocument/2006/relationships/hyperlink" Target="#Das!A1"/></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hyperlink" Target="#Sug!A1"/><Relationship Id="rId18" Type="http://schemas.openxmlformats.org/officeDocument/2006/relationships/image" Target="../media/image2.jpeg"/><Relationship Id="rId3" Type="http://schemas.openxmlformats.org/officeDocument/2006/relationships/hyperlink" Target="https://www.instagram.com/souza_sistemas/" TargetMode="External"/><Relationship Id="rId21" Type="http://schemas.openxmlformats.org/officeDocument/2006/relationships/hyperlink" Target="#Cen!A1"/><Relationship Id="rId7" Type="http://schemas.openxmlformats.org/officeDocument/2006/relationships/hyperlink" Target="https://www.youtube.com/c/FlavioSouza3350/featured" TargetMode="External"/><Relationship Id="rId12" Type="http://schemas.openxmlformats.org/officeDocument/2006/relationships/hyperlink" Target="#Duv!A1"/><Relationship Id="rId17" Type="http://schemas.openxmlformats.org/officeDocument/2006/relationships/hyperlink" Target="#Rel!A1"/><Relationship Id="rId2" Type="http://schemas.openxmlformats.org/officeDocument/2006/relationships/image" Target="../media/image5.png"/><Relationship Id="rId16" Type="http://schemas.openxmlformats.org/officeDocument/2006/relationships/hyperlink" Target="#Fat!A1"/><Relationship Id="rId20" Type="http://schemas.openxmlformats.org/officeDocument/2006/relationships/hyperlink" Target="#Das!A1"/><Relationship Id="rId1" Type="http://schemas.openxmlformats.org/officeDocument/2006/relationships/hyperlink" Target="https://souza.xyz/loja/" TargetMode="External"/><Relationship Id="rId6" Type="http://schemas.openxmlformats.org/officeDocument/2006/relationships/image" Target="../media/image7.png"/><Relationship Id="rId11" Type="http://schemas.openxmlformats.org/officeDocument/2006/relationships/hyperlink" Target="#Ini!A1"/><Relationship Id="rId5" Type="http://schemas.openxmlformats.org/officeDocument/2006/relationships/hyperlink" Target="https://www.facebook.com/souzasistemas" TargetMode="External"/><Relationship Id="rId15" Type="http://schemas.openxmlformats.org/officeDocument/2006/relationships/hyperlink" Target="#For!A1"/><Relationship Id="rId23" Type="http://schemas.openxmlformats.org/officeDocument/2006/relationships/hyperlink" Target="#Ale!A1"/><Relationship Id="rId10" Type="http://schemas.openxmlformats.org/officeDocument/2006/relationships/image" Target="../media/image9.png"/><Relationship Id="rId19" Type="http://schemas.openxmlformats.org/officeDocument/2006/relationships/hyperlink" Target="#Hie!A1"/><Relationship Id="rId4" Type="http://schemas.openxmlformats.org/officeDocument/2006/relationships/image" Target="../media/image6.png"/><Relationship Id="rId9" Type="http://schemas.openxmlformats.org/officeDocument/2006/relationships/hyperlink" Target="http://blog.souza.xyz/" TargetMode="External"/><Relationship Id="rId14" Type="http://schemas.openxmlformats.org/officeDocument/2006/relationships/hyperlink" Target="#Sou!A1"/><Relationship Id="rId22" Type="http://schemas.openxmlformats.org/officeDocument/2006/relationships/hyperlink" Target="#Pla!A1"/></Relationships>
</file>

<file path=xl/drawings/_rels/drawing5.xml.rels><?xml version="1.0" encoding="UTF-8" standalone="yes"?>
<Relationships xmlns="http://schemas.openxmlformats.org/package/2006/relationships"><Relationship Id="rId8" Type="http://schemas.openxmlformats.org/officeDocument/2006/relationships/hyperlink" Target="#Cen!A1"/><Relationship Id="rId3" Type="http://schemas.openxmlformats.org/officeDocument/2006/relationships/hyperlink" Target="#Rel!A1"/><Relationship Id="rId7" Type="http://schemas.openxmlformats.org/officeDocument/2006/relationships/hyperlink" Target="#Das!A1"/><Relationship Id="rId2" Type="http://schemas.openxmlformats.org/officeDocument/2006/relationships/hyperlink" Target="#Fat!A1"/><Relationship Id="rId1" Type="http://schemas.openxmlformats.org/officeDocument/2006/relationships/hyperlink" Target="#For!A1"/><Relationship Id="rId6" Type="http://schemas.openxmlformats.org/officeDocument/2006/relationships/hyperlink" Target="#Hie!A1"/><Relationship Id="rId5" Type="http://schemas.openxmlformats.org/officeDocument/2006/relationships/image" Target="../media/image2.jpeg"/><Relationship Id="rId10" Type="http://schemas.openxmlformats.org/officeDocument/2006/relationships/hyperlink" Target="#Ale!A1"/><Relationship Id="rId4" Type="http://schemas.openxmlformats.org/officeDocument/2006/relationships/hyperlink" Target="#Ini!A1"/><Relationship Id="rId9" Type="http://schemas.openxmlformats.org/officeDocument/2006/relationships/hyperlink" Target="#Pla!A1"/></Relationships>
</file>

<file path=xl/drawings/_rels/drawing6.xml.rels><?xml version="1.0" encoding="UTF-8" standalone="yes"?>
<Relationships xmlns="http://schemas.openxmlformats.org/package/2006/relationships"><Relationship Id="rId8" Type="http://schemas.openxmlformats.org/officeDocument/2006/relationships/hyperlink" Target="#Cen!A1"/><Relationship Id="rId3" Type="http://schemas.openxmlformats.org/officeDocument/2006/relationships/hyperlink" Target="#Rel!A1"/><Relationship Id="rId7" Type="http://schemas.openxmlformats.org/officeDocument/2006/relationships/hyperlink" Target="#Das!A1"/><Relationship Id="rId2" Type="http://schemas.openxmlformats.org/officeDocument/2006/relationships/hyperlink" Target="#Fat!A1"/><Relationship Id="rId1" Type="http://schemas.openxmlformats.org/officeDocument/2006/relationships/hyperlink" Target="#For!A1"/><Relationship Id="rId6" Type="http://schemas.openxmlformats.org/officeDocument/2006/relationships/hyperlink" Target="#Hie!A1"/><Relationship Id="rId5" Type="http://schemas.openxmlformats.org/officeDocument/2006/relationships/image" Target="../media/image2.jpeg"/><Relationship Id="rId10" Type="http://schemas.openxmlformats.org/officeDocument/2006/relationships/hyperlink" Target="#Ale!A1"/><Relationship Id="rId4" Type="http://schemas.openxmlformats.org/officeDocument/2006/relationships/hyperlink" Target="#Ini!A1"/><Relationship Id="rId9" Type="http://schemas.openxmlformats.org/officeDocument/2006/relationships/hyperlink" Target="#Pla!A1"/></Relationships>
</file>

<file path=xl/drawings/_rels/drawing7.xml.rels><?xml version="1.0" encoding="UTF-8" standalone="yes"?>
<Relationships xmlns="http://schemas.openxmlformats.org/package/2006/relationships"><Relationship Id="rId8" Type="http://schemas.openxmlformats.org/officeDocument/2006/relationships/hyperlink" Target="#Cen!A1"/><Relationship Id="rId3" Type="http://schemas.openxmlformats.org/officeDocument/2006/relationships/hyperlink" Target="#Rel!A1"/><Relationship Id="rId7" Type="http://schemas.openxmlformats.org/officeDocument/2006/relationships/hyperlink" Target="#Das!A1"/><Relationship Id="rId2" Type="http://schemas.openxmlformats.org/officeDocument/2006/relationships/hyperlink" Target="#Fat!A1"/><Relationship Id="rId1" Type="http://schemas.openxmlformats.org/officeDocument/2006/relationships/hyperlink" Target="#For!A1"/><Relationship Id="rId6" Type="http://schemas.openxmlformats.org/officeDocument/2006/relationships/hyperlink" Target="#Hie!A1"/><Relationship Id="rId5" Type="http://schemas.openxmlformats.org/officeDocument/2006/relationships/image" Target="../media/image2.jpeg"/><Relationship Id="rId10" Type="http://schemas.openxmlformats.org/officeDocument/2006/relationships/hyperlink" Target="#Ale!A1"/><Relationship Id="rId4" Type="http://schemas.openxmlformats.org/officeDocument/2006/relationships/hyperlink" Target="#Ini!A1"/><Relationship Id="rId9" Type="http://schemas.openxmlformats.org/officeDocument/2006/relationships/hyperlink" Target="#Pla!A1"/></Relationships>
</file>

<file path=xl/drawings/_rels/drawing8.xml.rels><?xml version="1.0" encoding="UTF-8" standalone="yes"?>
<Relationships xmlns="http://schemas.openxmlformats.org/package/2006/relationships"><Relationship Id="rId8" Type="http://schemas.openxmlformats.org/officeDocument/2006/relationships/hyperlink" Target="#Cen!A1"/><Relationship Id="rId3" Type="http://schemas.openxmlformats.org/officeDocument/2006/relationships/hyperlink" Target="#Rel!A1"/><Relationship Id="rId7" Type="http://schemas.openxmlformats.org/officeDocument/2006/relationships/hyperlink" Target="#Das!A1"/><Relationship Id="rId2" Type="http://schemas.openxmlformats.org/officeDocument/2006/relationships/hyperlink" Target="#Fat!A1"/><Relationship Id="rId1" Type="http://schemas.openxmlformats.org/officeDocument/2006/relationships/hyperlink" Target="#For!A1"/><Relationship Id="rId6" Type="http://schemas.openxmlformats.org/officeDocument/2006/relationships/hyperlink" Target="#Hie!A1"/><Relationship Id="rId5" Type="http://schemas.openxmlformats.org/officeDocument/2006/relationships/image" Target="../media/image2.jpeg"/><Relationship Id="rId10" Type="http://schemas.openxmlformats.org/officeDocument/2006/relationships/hyperlink" Target="#Ale!A1"/><Relationship Id="rId4" Type="http://schemas.openxmlformats.org/officeDocument/2006/relationships/hyperlink" Target="#Ini!A1"/><Relationship Id="rId9" Type="http://schemas.openxmlformats.org/officeDocument/2006/relationships/hyperlink" Target="#Pla!A1"/></Relationships>
</file>

<file path=xl/drawings/_rels/drawing9.xml.rels><?xml version="1.0" encoding="UTF-8" standalone="yes"?>
<Relationships xmlns="http://schemas.openxmlformats.org/package/2006/relationships"><Relationship Id="rId8" Type="http://schemas.openxmlformats.org/officeDocument/2006/relationships/hyperlink" Target="#Cen!A1"/><Relationship Id="rId3" Type="http://schemas.openxmlformats.org/officeDocument/2006/relationships/hyperlink" Target="#Rel!A1"/><Relationship Id="rId7" Type="http://schemas.openxmlformats.org/officeDocument/2006/relationships/hyperlink" Target="#Das!A1"/><Relationship Id="rId2" Type="http://schemas.openxmlformats.org/officeDocument/2006/relationships/hyperlink" Target="#Fat!A1"/><Relationship Id="rId1" Type="http://schemas.openxmlformats.org/officeDocument/2006/relationships/hyperlink" Target="#For!A1"/><Relationship Id="rId6" Type="http://schemas.openxmlformats.org/officeDocument/2006/relationships/hyperlink" Target="#Hie!A1"/><Relationship Id="rId5" Type="http://schemas.openxmlformats.org/officeDocument/2006/relationships/image" Target="../media/image2.jpeg"/><Relationship Id="rId10" Type="http://schemas.openxmlformats.org/officeDocument/2006/relationships/hyperlink" Target="#Ale!A1"/><Relationship Id="rId4" Type="http://schemas.openxmlformats.org/officeDocument/2006/relationships/hyperlink" Target="#Ini!A1"/><Relationship Id="rId9" Type="http://schemas.openxmlformats.org/officeDocument/2006/relationships/hyperlink" Target="#Pla!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absolute">
    <xdr:from>
      <xdr:col>2</xdr:col>
      <xdr:colOff>417781</xdr:colOff>
      <xdr:row>0</xdr:row>
      <xdr:rowOff>0</xdr:rowOff>
    </xdr:from>
    <xdr:to>
      <xdr:col>2</xdr:col>
      <xdr:colOff>1317781</xdr:colOff>
      <xdr:row>1</xdr:row>
      <xdr:rowOff>15000</xdr:rowOff>
    </xdr:to>
    <xdr:sp macro="" textlink="">
      <xdr:nvSpPr>
        <xdr:cNvPr id="2" name="Retângulo 1">
          <a:hlinkClick xmlns:r="http://schemas.openxmlformats.org/officeDocument/2006/relationships" r:id="rId1"/>
          <a:extLst>
            <a:ext uri="{FF2B5EF4-FFF2-40B4-BE49-F238E27FC236}">
              <a16:creationId xmlns:a16="http://schemas.microsoft.com/office/drawing/2014/main" xmlns="" id="{59780814-C7F9-4922-9F89-14605BB9382F}"/>
            </a:ext>
          </a:extLst>
        </xdr:cNvPr>
        <xdr:cNvSpPr/>
      </xdr:nvSpPr>
      <xdr:spPr>
        <a:xfrm>
          <a:off x="2351356"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2</xdr:col>
      <xdr:colOff>1391181</xdr:colOff>
      <xdr:row>0</xdr:row>
      <xdr:rowOff>0</xdr:rowOff>
    </xdr:from>
    <xdr:to>
      <xdr:col>2</xdr:col>
      <xdr:colOff>2291181</xdr:colOff>
      <xdr:row>1</xdr:row>
      <xdr:rowOff>15000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xmlns="" id="{4D6D05B1-42C8-47E2-90C8-8606C977F2FF}"/>
            </a:ext>
          </a:extLst>
        </xdr:cNvPr>
        <xdr:cNvSpPr/>
      </xdr:nvSpPr>
      <xdr:spPr>
        <a:xfrm>
          <a:off x="3324756"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9</xdr:col>
      <xdr:colOff>85719</xdr:colOff>
      <xdr:row>0</xdr:row>
      <xdr:rowOff>0</xdr:rowOff>
    </xdr:from>
    <xdr:to>
      <xdr:col>10</xdr:col>
      <xdr:colOff>376119</xdr:colOff>
      <xdr:row>1</xdr:row>
      <xdr:rowOff>15000</xdr:rowOff>
    </xdr:to>
    <xdr:sp macro="" textlink="">
      <xdr:nvSpPr>
        <xdr:cNvPr id="4" name="Retângulo 3">
          <a:hlinkClick xmlns:r="http://schemas.openxmlformats.org/officeDocument/2006/relationships" r:id="rId3"/>
          <a:extLst>
            <a:ext uri="{FF2B5EF4-FFF2-40B4-BE49-F238E27FC236}">
              <a16:creationId xmlns:a16="http://schemas.microsoft.com/office/drawing/2014/main" xmlns="" id="{8B667718-2F2C-484E-9D8C-4658B16D3488}"/>
            </a:ext>
          </a:extLst>
        </xdr:cNvPr>
        <xdr:cNvSpPr/>
      </xdr:nvSpPr>
      <xdr:spPr>
        <a:xfrm>
          <a:off x="818196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12</xdr:col>
      <xdr:colOff>204777</xdr:colOff>
      <xdr:row>0</xdr:row>
      <xdr:rowOff>0</xdr:rowOff>
    </xdr:from>
    <xdr:to>
      <xdr:col>13</xdr:col>
      <xdr:colOff>495177</xdr:colOff>
      <xdr:row>1</xdr:row>
      <xdr:rowOff>15000</xdr:rowOff>
    </xdr:to>
    <xdr:sp macro="" textlink="">
      <xdr:nvSpPr>
        <xdr:cNvPr id="5" name="Retângulo 4">
          <a:hlinkClick xmlns:r="http://schemas.openxmlformats.org/officeDocument/2006/relationships" r:id="rId4"/>
          <a:extLst>
            <a:ext uri="{FF2B5EF4-FFF2-40B4-BE49-F238E27FC236}">
              <a16:creationId xmlns:a16="http://schemas.microsoft.com/office/drawing/2014/main" xmlns="" id="{76C32809-6107-4C6B-85DF-66702C9AF183}"/>
            </a:ext>
          </a:extLst>
        </xdr:cNvPr>
        <xdr:cNvSpPr/>
      </xdr:nvSpPr>
      <xdr:spPr>
        <a:xfrm>
          <a:off x="10129827" y="0"/>
          <a:ext cx="900000" cy="396000"/>
        </a:xfrm>
        <a:prstGeom prst="rect">
          <a:avLst/>
        </a:prstGeom>
        <a:solidFill>
          <a:schemeClr val="accent1"/>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INSTUÇÕES</a:t>
          </a:r>
        </a:p>
      </xdr:txBody>
    </xdr:sp>
    <xdr:clientData/>
  </xdr:twoCellAnchor>
  <xdr:twoCellAnchor editAs="absolute">
    <xdr:from>
      <xdr:col>2</xdr:col>
      <xdr:colOff>417778</xdr:colOff>
      <xdr:row>1</xdr:row>
      <xdr:rowOff>57150</xdr:rowOff>
    </xdr:from>
    <xdr:to>
      <xdr:col>2</xdr:col>
      <xdr:colOff>1353778</xdr:colOff>
      <xdr:row>2</xdr:row>
      <xdr:rowOff>38100</xdr:rowOff>
    </xdr:to>
    <xdr:sp macro="" textlink="">
      <xdr:nvSpPr>
        <xdr:cNvPr id="6" name="Retângulo 5">
          <a:hlinkClick xmlns:r="http://schemas.openxmlformats.org/officeDocument/2006/relationships" r:id="rId4"/>
          <a:extLst>
            <a:ext uri="{FF2B5EF4-FFF2-40B4-BE49-F238E27FC236}">
              <a16:creationId xmlns:a16="http://schemas.microsoft.com/office/drawing/2014/main" xmlns="" id="{DA51B8B2-F2D7-4326-A77A-BE56CE7C72D4}"/>
            </a:ext>
          </a:extLst>
        </xdr:cNvPr>
        <xdr:cNvSpPr/>
      </xdr:nvSpPr>
      <xdr:spPr>
        <a:xfrm>
          <a:off x="2351353" y="438150"/>
          <a:ext cx="936000" cy="295275"/>
        </a:xfrm>
        <a:prstGeom prst="rect">
          <a:avLst/>
        </a:prstGeom>
        <a:solidFill>
          <a:schemeClr val="bg1"/>
        </a:solidFill>
        <a:ln>
          <a:solidFill>
            <a:schemeClr val="bg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1">
              <a:solidFill>
                <a:sysClr val="windowText" lastClr="000000"/>
              </a:solidFill>
            </a:rPr>
            <a:t>Passo a passo</a:t>
          </a:r>
        </a:p>
      </xdr:txBody>
    </xdr:sp>
    <xdr:clientData/>
  </xdr:twoCellAnchor>
  <xdr:twoCellAnchor editAs="absolute">
    <xdr:from>
      <xdr:col>2</xdr:col>
      <xdr:colOff>1400176</xdr:colOff>
      <xdr:row>1</xdr:row>
      <xdr:rowOff>57150</xdr:rowOff>
    </xdr:from>
    <xdr:to>
      <xdr:col>2</xdr:col>
      <xdr:colOff>2336176</xdr:colOff>
      <xdr:row>2</xdr:row>
      <xdr:rowOff>38100</xdr:rowOff>
    </xdr:to>
    <xdr:sp macro="" textlink="">
      <xdr:nvSpPr>
        <xdr:cNvPr id="7" name="Retângulo 6">
          <a:hlinkClick xmlns:r="http://schemas.openxmlformats.org/officeDocument/2006/relationships" r:id="rId5"/>
          <a:extLst>
            <a:ext uri="{FF2B5EF4-FFF2-40B4-BE49-F238E27FC236}">
              <a16:creationId xmlns:a16="http://schemas.microsoft.com/office/drawing/2014/main" xmlns="" id="{8F7A2942-91AE-4BCE-8A2B-ACBDBE83EEAE}"/>
            </a:ext>
          </a:extLst>
        </xdr:cNvPr>
        <xdr:cNvSpPr/>
      </xdr:nvSpPr>
      <xdr:spPr>
        <a:xfrm>
          <a:off x="3333751"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Dúvidas</a:t>
          </a:r>
        </a:p>
      </xdr:txBody>
    </xdr:sp>
    <xdr:clientData/>
  </xdr:twoCellAnchor>
  <xdr:twoCellAnchor editAs="oneCell">
    <xdr:from>
      <xdr:col>14</xdr:col>
      <xdr:colOff>47625</xdr:colOff>
      <xdr:row>6</xdr:row>
      <xdr:rowOff>95250</xdr:rowOff>
    </xdr:from>
    <xdr:to>
      <xdr:col>14</xdr:col>
      <xdr:colOff>574356</xdr:colOff>
      <xdr:row>6</xdr:row>
      <xdr:rowOff>599250</xdr:rowOff>
    </xdr:to>
    <xdr:pic>
      <xdr:nvPicPr>
        <xdr:cNvPr id="8" name="Imagem 7">
          <a:hlinkClick xmlns:r="http://schemas.openxmlformats.org/officeDocument/2006/relationships" r:id="rId6"/>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1227" r="14869"/>
        <a:stretch/>
      </xdr:blipFill>
      <xdr:spPr>
        <a:xfrm>
          <a:off x="11191875" y="2181225"/>
          <a:ext cx="526731" cy="504000"/>
        </a:xfrm>
        <a:prstGeom prst="rect">
          <a:avLst/>
        </a:prstGeom>
      </xdr:spPr>
    </xdr:pic>
    <xdr:clientData/>
  </xdr:twoCellAnchor>
  <xdr:twoCellAnchor editAs="oneCell">
    <xdr:from>
      <xdr:col>14</xdr:col>
      <xdr:colOff>47625</xdr:colOff>
      <xdr:row>8</xdr:row>
      <xdr:rowOff>95250</xdr:rowOff>
    </xdr:from>
    <xdr:to>
      <xdr:col>14</xdr:col>
      <xdr:colOff>574356</xdr:colOff>
      <xdr:row>8</xdr:row>
      <xdr:rowOff>599250</xdr:rowOff>
    </xdr:to>
    <xdr:pic>
      <xdr:nvPicPr>
        <xdr:cNvPr id="9" name="Imagem 8">
          <a:hlinkClick xmlns:r="http://schemas.openxmlformats.org/officeDocument/2006/relationships" r:id="rId8"/>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1227" r="14869"/>
        <a:stretch/>
      </xdr:blipFill>
      <xdr:spPr>
        <a:xfrm>
          <a:off x="11191875" y="2924175"/>
          <a:ext cx="526731" cy="504000"/>
        </a:xfrm>
        <a:prstGeom prst="rect">
          <a:avLst/>
        </a:prstGeom>
      </xdr:spPr>
    </xdr:pic>
    <xdr:clientData/>
  </xdr:twoCellAnchor>
  <xdr:twoCellAnchor editAs="oneCell">
    <xdr:from>
      <xdr:col>14</xdr:col>
      <xdr:colOff>47625</xdr:colOff>
      <xdr:row>10</xdr:row>
      <xdr:rowOff>95250</xdr:rowOff>
    </xdr:from>
    <xdr:to>
      <xdr:col>14</xdr:col>
      <xdr:colOff>574356</xdr:colOff>
      <xdr:row>10</xdr:row>
      <xdr:rowOff>599250</xdr:rowOff>
    </xdr:to>
    <xdr:pic>
      <xdr:nvPicPr>
        <xdr:cNvPr id="10" name="Imagem 9">
          <a:hlinkClick xmlns:r="http://schemas.openxmlformats.org/officeDocument/2006/relationships" r:id="rId9"/>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1227" r="14869"/>
        <a:stretch/>
      </xdr:blipFill>
      <xdr:spPr>
        <a:xfrm>
          <a:off x="11191875" y="3667125"/>
          <a:ext cx="526731" cy="504000"/>
        </a:xfrm>
        <a:prstGeom prst="rect">
          <a:avLst/>
        </a:prstGeom>
      </xdr:spPr>
    </xdr:pic>
    <xdr:clientData/>
  </xdr:twoCellAnchor>
  <xdr:twoCellAnchor editAs="oneCell">
    <xdr:from>
      <xdr:col>14</xdr:col>
      <xdr:colOff>47625</xdr:colOff>
      <xdr:row>12</xdr:row>
      <xdr:rowOff>95250</xdr:rowOff>
    </xdr:from>
    <xdr:to>
      <xdr:col>14</xdr:col>
      <xdr:colOff>574356</xdr:colOff>
      <xdr:row>12</xdr:row>
      <xdr:rowOff>599250</xdr:rowOff>
    </xdr:to>
    <xdr:pic>
      <xdr:nvPicPr>
        <xdr:cNvPr id="11" name="Imagem 10">
          <a:hlinkClick xmlns:r="http://schemas.openxmlformats.org/officeDocument/2006/relationships" r:id="rId10"/>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1227" r="14869"/>
        <a:stretch/>
      </xdr:blipFill>
      <xdr:spPr>
        <a:xfrm>
          <a:off x="11191875" y="4410075"/>
          <a:ext cx="526731" cy="504000"/>
        </a:xfrm>
        <a:prstGeom prst="rect">
          <a:avLst/>
        </a:prstGeom>
      </xdr:spPr>
    </xdr:pic>
    <xdr:clientData/>
  </xdr:twoCellAnchor>
  <xdr:twoCellAnchor editAs="oneCell">
    <xdr:from>
      <xdr:col>14</xdr:col>
      <xdr:colOff>47625</xdr:colOff>
      <xdr:row>14</xdr:row>
      <xdr:rowOff>38100</xdr:rowOff>
    </xdr:from>
    <xdr:to>
      <xdr:col>14</xdr:col>
      <xdr:colOff>574356</xdr:colOff>
      <xdr:row>14</xdr:row>
      <xdr:rowOff>542100</xdr:rowOff>
    </xdr:to>
    <xdr:pic>
      <xdr:nvPicPr>
        <xdr:cNvPr id="12" name="Imagem 11">
          <a:hlinkClick xmlns:r="http://schemas.openxmlformats.org/officeDocument/2006/relationships" r:id="rId11"/>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1227" r="14869"/>
        <a:stretch/>
      </xdr:blipFill>
      <xdr:spPr>
        <a:xfrm>
          <a:off x="11191875" y="5095875"/>
          <a:ext cx="526731" cy="504000"/>
        </a:xfrm>
        <a:prstGeom prst="rect">
          <a:avLst/>
        </a:prstGeom>
      </xdr:spPr>
    </xdr:pic>
    <xdr:clientData/>
  </xdr:twoCellAnchor>
  <xdr:twoCellAnchor editAs="absolute">
    <xdr:from>
      <xdr:col>0</xdr:col>
      <xdr:colOff>7</xdr:colOff>
      <xdr:row>0</xdr:row>
      <xdr:rowOff>0</xdr:rowOff>
    </xdr:from>
    <xdr:to>
      <xdr:col>1</xdr:col>
      <xdr:colOff>762165</xdr:colOff>
      <xdr:row>0</xdr:row>
      <xdr:rowOff>378000</xdr:rowOff>
    </xdr:to>
    <xdr:pic>
      <xdr:nvPicPr>
        <xdr:cNvPr id="13" name="Imagem 1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 y="0"/>
          <a:ext cx="962183" cy="378000"/>
        </a:xfrm>
        <a:prstGeom prst="rect">
          <a:avLst/>
        </a:prstGeom>
      </xdr:spPr>
    </xdr:pic>
    <xdr:clientData/>
  </xdr:twoCellAnchor>
  <xdr:twoCellAnchor editAs="absolute">
    <xdr:from>
      <xdr:col>2</xdr:col>
      <xdr:colOff>2362200</xdr:colOff>
      <xdr:row>0</xdr:row>
      <xdr:rowOff>0</xdr:rowOff>
    </xdr:from>
    <xdr:to>
      <xdr:col>4</xdr:col>
      <xdr:colOff>147525</xdr:colOff>
      <xdr:row>1</xdr:row>
      <xdr:rowOff>15000</xdr:rowOff>
    </xdr:to>
    <xdr:sp macro="" textlink="">
      <xdr:nvSpPr>
        <xdr:cNvPr id="14" name="Retângulo 13">
          <a:hlinkClick xmlns:r="http://schemas.openxmlformats.org/officeDocument/2006/relationships" r:id="rId13"/>
          <a:extLst>
            <a:ext uri="{FF2B5EF4-FFF2-40B4-BE49-F238E27FC236}">
              <a16:creationId xmlns:a16="http://schemas.microsoft.com/office/drawing/2014/main" xmlns="" id="{8B667718-2F2C-484E-9D8C-4658B16D3488}"/>
            </a:ext>
          </a:extLst>
        </xdr:cNvPr>
        <xdr:cNvSpPr/>
      </xdr:nvSpPr>
      <xdr:spPr>
        <a:xfrm>
          <a:off x="4295775"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10</xdr:col>
      <xdr:colOff>447675</xdr:colOff>
      <xdr:row>0</xdr:row>
      <xdr:rowOff>0</xdr:rowOff>
    </xdr:from>
    <xdr:to>
      <xdr:col>12</xdr:col>
      <xdr:colOff>128475</xdr:colOff>
      <xdr:row>1</xdr:row>
      <xdr:rowOff>15000</xdr:rowOff>
    </xdr:to>
    <xdr:sp macro="" textlink="">
      <xdr:nvSpPr>
        <xdr:cNvPr id="15" name="Retângulo 14">
          <a:hlinkClick xmlns:r="http://schemas.openxmlformats.org/officeDocument/2006/relationships" r:id="rId14"/>
          <a:extLst>
            <a:ext uri="{FF2B5EF4-FFF2-40B4-BE49-F238E27FC236}">
              <a16:creationId xmlns:a16="http://schemas.microsoft.com/office/drawing/2014/main" xmlns="" id="{8B667718-2F2C-484E-9D8C-4658B16D3488}"/>
            </a:ext>
          </a:extLst>
        </xdr:cNvPr>
        <xdr:cNvSpPr/>
      </xdr:nvSpPr>
      <xdr:spPr>
        <a:xfrm>
          <a:off x="9153525"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2</xdr:col>
      <xdr:colOff>2390775</xdr:colOff>
      <xdr:row>1</xdr:row>
      <xdr:rowOff>57150</xdr:rowOff>
    </xdr:from>
    <xdr:to>
      <xdr:col>4</xdr:col>
      <xdr:colOff>212100</xdr:colOff>
      <xdr:row>2</xdr:row>
      <xdr:rowOff>38100</xdr:rowOff>
    </xdr:to>
    <xdr:sp macro="" textlink="">
      <xdr:nvSpPr>
        <xdr:cNvPr id="16" name="Retângulo 15">
          <a:hlinkClick xmlns:r="http://schemas.openxmlformats.org/officeDocument/2006/relationships" r:id="rId15"/>
          <a:extLst>
            <a:ext uri="{FF2B5EF4-FFF2-40B4-BE49-F238E27FC236}">
              <a16:creationId xmlns:a16="http://schemas.microsoft.com/office/drawing/2014/main" xmlns="" id="{8F7A2942-91AE-4BCE-8A2B-ACBDBE83EEAE}"/>
            </a:ext>
          </a:extLst>
        </xdr:cNvPr>
        <xdr:cNvSpPr/>
      </xdr:nvSpPr>
      <xdr:spPr>
        <a:xfrm>
          <a:off x="4324350"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Sugestões</a:t>
          </a:r>
        </a:p>
      </xdr:txBody>
    </xdr:sp>
    <xdr:clientData/>
  </xdr:twoCellAnchor>
  <xdr:twoCellAnchor editAs="absolute">
    <xdr:from>
      <xdr:col>4</xdr:col>
      <xdr:colOff>266700</xdr:colOff>
      <xdr:row>1</xdr:row>
      <xdr:rowOff>57150</xdr:rowOff>
    </xdr:from>
    <xdr:to>
      <xdr:col>5</xdr:col>
      <xdr:colOff>593100</xdr:colOff>
      <xdr:row>2</xdr:row>
      <xdr:rowOff>38100</xdr:rowOff>
    </xdr:to>
    <xdr:sp macro="" textlink="">
      <xdr:nvSpPr>
        <xdr:cNvPr id="17" name="Retângulo 16">
          <a:hlinkClick xmlns:r="http://schemas.openxmlformats.org/officeDocument/2006/relationships" r:id="rId16"/>
          <a:extLst>
            <a:ext uri="{FF2B5EF4-FFF2-40B4-BE49-F238E27FC236}">
              <a16:creationId xmlns:a16="http://schemas.microsoft.com/office/drawing/2014/main" xmlns="" id="{8F7A2942-91AE-4BCE-8A2B-ACBDBE83EEAE}"/>
            </a:ext>
          </a:extLst>
        </xdr:cNvPr>
        <xdr:cNvSpPr/>
      </xdr:nvSpPr>
      <xdr:spPr>
        <a:xfrm>
          <a:off x="5314950"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Sobre nós</a:t>
          </a:r>
        </a:p>
      </xdr:txBody>
    </xdr:sp>
    <xdr:clientData/>
  </xdr:twoCellAnchor>
  <xdr:twoCellAnchor editAs="absolute">
    <xdr:from>
      <xdr:col>4</xdr:col>
      <xdr:colOff>219075</xdr:colOff>
      <xdr:row>0</xdr:row>
      <xdr:rowOff>0</xdr:rowOff>
    </xdr:from>
    <xdr:to>
      <xdr:col>5</xdr:col>
      <xdr:colOff>509475</xdr:colOff>
      <xdr:row>1</xdr:row>
      <xdr:rowOff>15000</xdr:rowOff>
    </xdr:to>
    <xdr:sp macro="" textlink="">
      <xdr:nvSpPr>
        <xdr:cNvPr id="18" name="Retângulo 17">
          <a:hlinkClick xmlns:r="http://schemas.openxmlformats.org/officeDocument/2006/relationships" r:id="rId17"/>
          <a:extLst>
            <a:ext uri="{FF2B5EF4-FFF2-40B4-BE49-F238E27FC236}">
              <a16:creationId xmlns:a16="http://schemas.microsoft.com/office/drawing/2014/main" xmlns="" id="{8B667718-2F2C-484E-9D8C-4658B16D3488}"/>
            </a:ext>
          </a:extLst>
        </xdr:cNvPr>
        <xdr:cNvSpPr/>
      </xdr:nvSpPr>
      <xdr:spPr>
        <a:xfrm>
          <a:off x="5267325"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5</xdr:col>
      <xdr:colOff>571500</xdr:colOff>
      <xdr:row>0</xdr:row>
      <xdr:rowOff>0</xdr:rowOff>
    </xdr:from>
    <xdr:to>
      <xdr:col>7</xdr:col>
      <xdr:colOff>252300</xdr:colOff>
      <xdr:row>1</xdr:row>
      <xdr:rowOff>15000</xdr:rowOff>
    </xdr:to>
    <xdr:sp macro="" textlink="">
      <xdr:nvSpPr>
        <xdr:cNvPr id="19" name="Retângulo 18">
          <a:hlinkClick xmlns:r="http://schemas.openxmlformats.org/officeDocument/2006/relationships" r:id="rId18"/>
          <a:extLst>
            <a:ext uri="{FF2B5EF4-FFF2-40B4-BE49-F238E27FC236}">
              <a16:creationId xmlns:a16="http://schemas.microsoft.com/office/drawing/2014/main" xmlns="" id="{8B667718-2F2C-484E-9D8C-4658B16D3488}"/>
            </a:ext>
          </a:extLst>
        </xdr:cNvPr>
        <xdr:cNvSpPr/>
      </xdr:nvSpPr>
      <xdr:spPr>
        <a:xfrm>
          <a:off x="6229350"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7</xdr:col>
      <xdr:colOff>323850</xdr:colOff>
      <xdr:row>0</xdr:row>
      <xdr:rowOff>0</xdr:rowOff>
    </xdr:from>
    <xdr:to>
      <xdr:col>9</xdr:col>
      <xdr:colOff>4650</xdr:colOff>
      <xdr:row>1</xdr:row>
      <xdr:rowOff>15000</xdr:rowOff>
    </xdr:to>
    <xdr:sp macro="" textlink="">
      <xdr:nvSpPr>
        <xdr:cNvPr id="20" name="Retângulo 19">
          <a:hlinkClick xmlns:r="http://schemas.openxmlformats.org/officeDocument/2006/relationships" r:id="rId19"/>
          <a:extLst>
            <a:ext uri="{FF2B5EF4-FFF2-40B4-BE49-F238E27FC236}">
              <a16:creationId xmlns:a16="http://schemas.microsoft.com/office/drawing/2014/main" xmlns="" id="{8B667718-2F2C-484E-9D8C-4658B16D3488}"/>
            </a:ext>
          </a:extLst>
        </xdr:cNvPr>
        <xdr:cNvSpPr/>
      </xdr:nvSpPr>
      <xdr:spPr>
        <a:xfrm>
          <a:off x="7200900"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xdr:twoCellAnchor editAs="oneCell">
    <xdr:from>
      <xdr:col>14</xdr:col>
      <xdr:colOff>47625</xdr:colOff>
      <xdr:row>16</xdr:row>
      <xdr:rowOff>38100</xdr:rowOff>
    </xdr:from>
    <xdr:to>
      <xdr:col>14</xdr:col>
      <xdr:colOff>574356</xdr:colOff>
      <xdr:row>16</xdr:row>
      <xdr:rowOff>542100</xdr:rowOff>
    </xdr:to>
    <xdr:pic>
      <xdr:nvPicPr>
        <xdr:cNvPr id="21" name="Imagem 20">
          <a:hlinkClick xmlns:r="http://schemas.openxmlformats.org/officeDocument/2006/relationships" r:id="rId20"/>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1227" r="14869"/>
        <a:stretch/>
      </xdr:blipFill>
      <xdr:spPr>
        <a:xfrm>
          <a:off x="11191875" y="5724525"/>
          <a:ext cx="526731" cy="504000"/>
        </a:xfrm>
        <a:prstGeom prst="rect">
          <a:avLst/>
        </a:prstGeom>
      </xdr:spPr>
    </xdr:pic>
    <xdr:clientData/>
  </xdr:twoCellAnchor>
  <xdr:twoCellAnchor editAs="oneCell">
    <xdr:from>
      <xdr:col>14</xdr:col>
      <xdr:colOff>47625</xdr:colOff>
      <xdr:row>18</xdr:row>
      <xdr:rowOff>38100</xdr:rowOff>
    </xdr:from>
    <xdr:to>
      <xdr:col>14</xdr:col>
      <xdr:colOff>574356</xdr:colOff>
      <xdr:row>18</xdr:row>
      <xdr:rowOff>542100</xdr:rowOff>
    </xdr:to>
    <xdr:pic>
      <xdr:nvPicPr>
        <xdr:cNvPr id="22" name="Imagem 21">
          <a:hlinkClick xmlns:r="http://schemas.openxmlformats.org/officeDocument/2006/relationships" r:id="rId21"/>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1227" r="14869"/>
        <a:stretch/>
      </xdr:blipFill>
      <xdr:spPr>
        <a:xfrm>
          <a:off x="11191875" y="6486525"/>
          <a:ext cx="526731" cy="504000"/>
        </a:xfrm>
        <a:prstGeom prst="rect">
          <a:avLst/>
        </a:prstGeom>
      </xdr:spPr>
    </xdr:pic>
    <xdr:clientData/>
  </xdr:twoCellAnchor>
  <xdr:twoCellAnchor editAs="oneCell">
    <xdr:from>
      <xdr:col>14</xdr:col>
      <xdr:colOff>47625</xdr:colOff>
      <xdr:row>20</xdr:row>
      <xdr:rowOff>38100</xdr:rowOff>
    </xdr:from>
    <xdr:to>
      <xdr:col>14</xdr:col>
      <xdr:colOff>574356</xdr:colOff>
      <xdr:row>20</xdr:row>
      <xdr:rowOff>542100</xdr:rowOff>
    </xdr:to>
    <xdr:pic>
      <xdr:nvPicPr>
        <xdr:cNvPr id="23" name="Imagem 22">
          <a:hlinkClick xmlns:r="http://schemas.openxmlformats.org/officeDocument/2006/relationships" r:id="rId22"/>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1227" r="14869"/>
        <a:stretch/>
      </xdr:blipFill>
      <xdr:spPr>
        <a:xfrm>
          <a:off x="11191875" y="7248525"/>
          <a:ext cx="526731" cy="504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3</xdr:col>
      <xdr:colOff>2981325</xdr:colOff>
      <xdr:row>3</xdr:row>
      <xdr:rowOff>9524</xdr:rowOff>
    </xdr:from>
    <xdr:to>
      <xdr:col>5</xdr:col>
      <xdr:colOff>1105500</xdr:colOff>
      <xdr:row>5</xdr:row>
      <xdr:rowOff>20324</xdr:rowOff>
    </xdr:to>
    <xdr:sp macro="" textlink="">
      <xdr:nvSpPr>
        <xdr:cNvPr id="2" name="CaixaDeTexto 1"/>
        <xdr:cNvSpPr txBox="1"/>
      </xdr:nvSpPr>
      <xdr:spPr>
        <a:xfrm>
          <a:off x="6448425" y="952499"/>
          <a:ext cx="5868000" cy="46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r"/>
          <a:r>
            <a:rPr lang="pt-BR" sz="1000"/>
            <a:t>Nessa aba você irá definir o plano de ação com as estratégias necessárias para cada cenário simulado,</a:t>
          </a:r>
          <a:r>
            <a:rPr lang="pt-BR" sz="1000" baseline="0"/>
            <a:t> a fim de trabalhar com foco direcionado nos fatores críticos mais relevântes apontados pelo estudo realizado.</a:t>
          </a:r>
          <a:endParaRPr lang="pt-BR" sz="1000"/>
        </a:p>
      </xdr:txBody>
    </xdr:sp>
    <xdr:clientData/>
  </xdr:twoCellAnchor>
  <xdr:twoCellAnchor editAs="absolute">
    <xdr:from>
      <xdr:col>2</xdr:col>
      <xdr:colOff>370149</xdr:colOff>
      <xdr:row>0</xdr:row>
      <xdr:rowOff>0</xdr:rowOff>
    </xdr:from>
    <xdr:to>
      <xdr:col>2</xdr:col>
      <xdr:colOff>1270149</xdr:colOff>
      <xdr:row>1</xdr:row>
      <xdr:rowOff>15000</xdr:rowOff>
    </xdr:to>
    <xdr:sp macro="" textlink="">
      <xdr:nvSpPr>
        <xdr:cNvPr id="3" name="Retângulo 2">
          <a:hlinkClick xmlns:r="http://schemas.openxmlformats.org/officeDocument/2006/relationships" r:id="rId1"/>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2</xdr:col>
      <xdr:colOff>1343549</xdr:colOff>
      <xdr:row>0</xdr:row>
      <xdr:rowOff>0</xdr:rowOff>
    </xdr:from>
    <xdr:to>
      <xdr:col>3</xdr:col>
      <xdr:colOff>757649</xdr:colOff>
      <xdr:row>1</xdr:row>
      <xdr:rowOff>15000</xdr:rowOff>
    </xdr:to>
    <xdr:sp macro="" textlink="">
      <xdr:nvSpPr>
        <xdr:cNvPr id="4" name="Retângulo 3">
          <a:hlinkClick xmlns:r="http://schemas.openxmlformats.org/officeDocument/2006/relationships" r:id="rId2"/>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3</xdr:col>
      <xdr:colOff>4714862</xdr:colOff>
      <xdr:row>0</xdr:row>
      <xdr:rowOff>0</xdr:rowOff>
    </xdr:from>
    <xdr:to>
      <xdr:col>3</xdr:col>
      <xdr:colOff>5614862</xdr:colOff>
      <xdr:row>1</xdr:row>
      <xdr:rowOff>15000</xdr:rowOff>
    </xdr:to>
    <xdr:sp macro="" textlink="">
      <xdr:nvSpPr>
        <xdr:cNvPr id="5" name="Retângulo 4">
          <a:hlinkClick xmlns:r="http://schemas.openxmlformats.org/officeDocument/2006/relationships" r:id="rId3"/>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4</xdr:col>
      <xdr:colOff>547670</xdr:colOff>
      <xdr:row>0</xdr:row>
      <xdr:rowOff>0</xdr:rowOff>
    </xdr:from>
    <xdr:to>
      <xdr:col>4</xdr:col>
      <xdr:colOff>1447670</xdr:colOff>
      <xdr:row>1</xdr:row>
      <xdr:rowOff>15000</xdr:rowOff>
    </xdr:to>
    <xdr:sp macro="" textlink="">
      <xdr:nvSpPr>
        <xdr:cNvPr id="6" name="Retângulo 5">
          <a:hlinkClick xmlns:r="http://schemas.openxmlformats.org/officeDocument/2006/relationships" r:id="rId4"/>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INSTUÇÕES</a:t>
          </a:r>
        </a:p>
      </xdr:txBody>
    </xdr:sp>
    <xdr:clientData/>
  </xdr:twoCellAnchor>
  <xdr:twoCellAnchor editAs="absolute">
    <xdr:from>
      <xdr:col>0</xdr:col>
      <xdr:colOff>0</xdr:colOff>
      <xdr:row>0</xdr:row>
      <xdr:rowOff>0</xdr:rowOff>
    </xdr:from>
    <xdr:to>
      <xdr:col>1</xdr:col>
      <xdr:colOff>781208</xdr:colOff>
      <xdr:row>0</xdr:row>
      <xdr:rowOff>378000</xdr:rowOff>
    </xdr:to>
    <xdr:pic>
      <xdr:nvPicPr>
        <xdr:cNvPr id="7" name="Imagem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3</xdr:col>
      <xdr:colOff>828668</xdr:colOff>
      <xdr:row>0</xdr:row>
      <xdr:rowOff>0</xdr:rowOff>
    </xdr:from>
    <xdr:to>
      <xdr:col>3</xdr:col>
      <xdr:colOff>1728668</xdr:colOff>
      <xdr:row>1</xdr:row>
      <xdr:rowOff>15000</xdr:rowOff>
    </xdr:to>
    <xdr:sp macro="" textlink="">
      <xdr:nvSpPr>
        <xdr:cNvPr id="8" name="Retângulo 7">
          <a:hlinkClick xmlns:r="http://schemas.openxmlformats.org/officeDocument/2006/relationships" r:id="rId6"/>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3</xdr:col>
      <xdr:colOff>5686418</xdr:colOff>
      <xdr:row>0</xdr:row>
      <xdr:rowOff>0</xdr:rowOff>
    </xdr:from>
    <xdr:to>
      <xdr:col>4</xdr:col>
      <xdr:colOff>471368</xdr:colOff>
      <xdr:row>1</xdr:row>
      <xdr:rowOff>15000</xdr:rowOff>
    </xdr:to>
    <xdr:sp macro="" textlink="">
      <xdr:nvSpPr>
        <xdr:cNvPr id="9" name="Retângulo 8">
          <a:hlinkClick xmlns:r="http://schemas.openxmlformats.org/officeDocument/2006/relationships" r:id="rId7"/>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3</xdr:col>
      <xdr:colOff>1800218</xdr:colOff>
      <xdr:row>0</xdr:row>
      <xdr:rowOff>0</xdr:rowOff>
    </xdr:from>
    <xdr:to>
      <xdr:col>3</xdr:col>
      <xdr:colOff>2700218</xdr:colOff>
      <xdr:row>1</xdr:row>
      <xdr:rowOff>15000</xdr:rowOff>
    </xdr:to>
    <xdr:sp macro="" textlink="">
      <xdr:nvSpPr>
        <xdr:cNvPr id="10" name="Retângulo 9">
          <a:hlinkClick xmlns:r="http://schemas.openxmlformats.org/officeDocument/2006/relationships" r:id="rId8"/>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3</xdr:col>
      <xdr:colOff>2762243</xdr:colOff>
      <xdr:row>0</xdr:row>
      <xdr:rowOff>0</xdr:rowOff>
    </xdr:from>
    <xdr:to>
      <xdr:col>3</xdr:col>
      <xdr:colOff>3662243</xdr:colOff>
      <xdr:row>1</xdr:row>
      <xdr:rowOff>15000</xdr:rowOff>
    </xdr:to>
    <xdr:sp macro="" textlink="">
      <xdr:nvSpPr>
        <xdr:cNvPr id="11" name="Retângulo 10">
          <a:hlinkClick xmlns:r="http://schemas.openxmlformats.org/officeDocument/2006/relationships" r:id="rId9"/>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solidFill>
          <a:schemeClr val="accent1"/>
        </a:solidFill>
        <a:ln>
          <a:solidFill>
            <a:schemeClr val="accent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PLANO DE AÇÃO</a:t>
          </a:r>
        </a:p>
      </xdr:txBody>
    </xdr:sp>
    <xdr:clientData/>
  </xdr:twoCellAnchor>
  <xdr:twoCellAnchor editAs="absolute">
    <xdr:from>
      <xdr:col>3</xdr:col>
      <xdr:colOff>3733793</xdr:colOff>
      <xdr:row>0</xdr:row>
      <xdr:rowOff>0</xdr:rowOff>
    </xdr:from>
    <xdr:to>
      <xdr:col>3</xdr:col>
      <xdr:colOff>4633793</xdr:colOff>
      <xdr:row>1</xdr:row>
      <xdr:rowOff>15000</xdr:rowOff>
    </xdr:to>
    <xdr:sp macro="" textlink="">
      <xdr:nvSpPr>
        <xdr:cNvPr id="12" name="Retângulo 11">
          <a:hlinkClick xmlns:r="http://schemas.openxmlformats.org/officeDocument/2006/relationships" r:id="rId10"/>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5</xdr:col>
      <xdr:colOff>295274</xdr:colOff>
      <xdr:row>3</xdr:row>
      <xdr:rowOff>38100</xdr:rowOff>
    </xdr:from>
    <xdr:to>
      <xdr:col>13</xdr:col>
      <xdr:colOff>1039274</xdr:colOff>
      <xdr:row>5</xdr:row>
      <xdr:rowOff>2041</xdr:rowOff>
    </xdr:to>
    <xdr:sp macro="" textlink="">
      <xdr:nvSpPr>
        <xdr:cNvPr id="2" name="CaixaDeTexto 1"/>
        <xdr:cNvSpPr txBox="1"/>
      </xdr:nvSpPr>
      <xdr:spPr>
        <a:xfrm>
          <a:off x="5505449" y="981075"/>
          <a:ext cx="6840000" cy="421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r"/>
          <a:r>
            <a:rPr lang="pt-BR" sz="1000"/>
            <a:t>Nessa aba você irá acompanhar a evolução do comportamento dos fatores críticos</a:t>
          </a:r>
          <a:r>
            <a:rPr lang="pt-BR" sz="1000" baseline="0"/>
            <a:t> de sucesso ou fracasso ao longo de determinado período de tempo, você vai medir por ano, classificando cada um se houve uma melhora ou agravamento.</a:t>
          </a:r>
          <a:endParaRPr lang="pt-BR" sz="1000"/>
        </a:p>
      </xdr:txBody>
    </xdr:sp>
    <xdr:clientData/>
  </xdr:twoCellAnchor>
  <xdr:twoCellAnchor editAs="absolute">
    <xdr:from>
      <xdr:col>2</xdr:col>
      <xdr:colOff>1589349</xdr:colOff>
      <xdr:row>0</xdr:row>
      <xdr:rowOff>0</xdr:rowOff>
    </xdr:from>
    <xdr:to>
      <xdr:col>2</xdr:col>
      <xdr:colOff>2489349</xdr:colOff>
      <xdr:row>1</xdr:row>
      <xdr:rowOff>15000</xdr:rowOff>
    </xdr:to>
    <xdr:sp macro="" textlink="">
      <xdr:nvSpPr>
        <xdr:cNvPr id="5" name="Retângulo 4">
          <a:hlinkClick xmlns:r="http://schemas.openxmlformats.org/officeDocument/2006/relationships" r:id="rId1"/>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2</xdr:col>
      <xdr:colOff>2562749</xdr:colOff>
      <xdr:row>0</xdr:row>
      <xdr:rowOff>0</xdr:rowOff>
    </xdr:from>
    <xdr:to>
      <xdr:col>3</xdr:col>
      <xdr:colOff>538574</xdr:colOff>
      <xdr:row>1</xdr:row>
      <xdr:rowOff>15000</xdr:rowOff>
    </xdr:to>
    <xdr:sp macro="" textlink="">
      <xdr:nvSpPr>
        <xdr:cNvPr id="6" name="Retângulo 5">
          <a:hlinkClick xmlns:r="http://schemas.openxmlformats.org/officeDocument/2006/relationships" r:id="rId2"/>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8</xdr:col>
      <xdr:colOff>685787</xdr:colOff>
      <xdr:row>0</xdr:row>
      <xdr:rowOff>0</xdr:rowOff>
    </xdr:from>
    <xdr:to>
      <xdr:col>10</xdr:col>
      <xdr:colOff>61787</xdr:colOff>
      <xdr:row>1</xdr:row>
      <xdr:rowOff>15000</xdr:rowOff>
    </xdr:to>
    <xdr:sp macro="" textlink="">
      <xdr:nvSpPr>
        <xdr:cNvPr id="7" name="Retângulo 6">
          <a:hlinkClick xmlns:r="http://schemas.openxmlformats.org/officeDocument/2006/relationships" r:id="rId3"/>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11</xdr:col>
      <xdr:colOff>347645</xdr:colOff>
      <xdr:row>0</xdr:row>
      <xdr:rowOff>0</xdr:rowOff>
    </xdr:from>
    <xdr:to>
      <xdr:col>12</xdr:col>
      <xdr:colOff>485645</xdr:colOff>
      <xdr:row>1</xdr:row>
      <xdr:rowOff>15000</xdr:rowOff>
    </xdr:to>
    <xdr:sp macro="" textlink="">
      <xdr:nvSpPr>
        <xdr:cNvPr id="8" name="Retângulo 7">
          <a:hlinkClick xmlns:r="http://schemas.openxmlformats.org/officeDocument/2006/relationships" r:id="rId4"/>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INSTUÇÕES</a:t>
          </a:r>
        </a:p>
      </xdr:txBody>
    </xdr:sp>
    <xdr:clientData/>
  </xdr:twoCellAnchor>
  <xdr:twoCellAnchor editAs="absolute">
    <xdr:from>
      <xdr:col>0</xdr:col>
      <xdr:colOff>0</xdr:colOff>
      <xdr:row>0</xdr:row>
      <xdr:rowOff>0</xdr:rowOff>
    </xdr:from>
    <xdr:to>
      <xdr:col>2</xdr:col>
      <xdr:colOff>200183</xdr:colOff>
      <xdr:row>0</xdr:row>
      <xdr:rowOff>378000</xdr:rowOff>
    </xdr:to>
    <xdr:pic>
      <xdr:nvPicPr>
        <xdr:cNvPr id="9" name="Imagem 8"/>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3</xdr:col>
      <xdr:colOff>609593</xdr:colOff>
      <xdr:row>0</xdr:row>
      <xdr:rowOff>0</xdr:rowOff>
    </xdr:from>
    <xdr:to>
      <xdr:col>4</xdr:col>
      <xdr:colOff>747593</xdr:colOff>
      <xdr:row>1</xdr:row>
      <xdr:rowOff>15000</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10</xdr:col>
      <xdr:colOff>133343</xdr:colOff>
      <xdr:row>0</xdr:row>
      <xdr:rowOff>0</xdr:rowOff>
    </xdr:from>
    <xdr:to>
      <xdr:col>11</xdr:col>
      <xdr:colOff>271343</xdr:colOff>
      <xdr:row>1</xdr:row>
      <xdr:rowOff>15000</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5</xdr:col>
      <xdr:colOff>57143</xdr:colOff>
      <xdr:row>0</xdr:row>
      <xdr:rowOff>0</xdr:rowOff>
    </xdr:from>
    <xdr:to>
      <xdr:col>6</xdr:col>
      <xdr:colOff>195143</xdr:colOff>
      <xdr:row>1</xdr:row>
      <xdr:rowOff>15000</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6</xdr:col>
      <xdr:colOff>257168</xdr:colOff>
      <xdr:row>0</xdr:row>
      <xdr:rowOff>0</xdr:rowOff>
    </xdr:from>
    <xdr:to>
      <xdr:col>7</xdr:col>
      <xdr:colOff>395168</xdr:colOff>
      <xdr:row>1</xdr:row>
      <xdr:rowOff>15000</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7</xdr:col>
      <xdr:colOff>466718</xdr:colOff>
      <xdr:row>0</xdr:row>
      <xdr:rowOff>0</xdr:rowOff>
    </xdr:from>
    <xdr:to>
      <xdr:col>8</xdr:col>
      <xdr:colOff>604718</xdr:colOff>
      <xdr:row>1</xdr:row>
      <xdr:rowOff>15000</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solidFill>
          <a:schemeClr val="accent1"/>
        </a:solidFill>
        <a:ln>
          <a:solidFill>
            <a:schemeClr val="accent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ALERTAS</a:t>
          </a: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38100</xdr:colOff>
      <xdr:row>5</xdr:row>
      <xdr:rowOff>38100</xdr:rowOff>
    </xdr:from>
    <xdr:to>
      <xdr:col>3</xdr:col>
      <xdr:colOff>1061850</xdr:colOff>
      <xdr:row>17</xdr:row>
      <xdr:rowOff>164100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3</xdr:col>
      <xdr:colOff>1104900</xdr:colOff>
      <xdr:row>5</xdr:row>
      <xdr:rowOff>38100</xdr:rowOff>
    </xdr:from>
    <xdr:to>
      <xdr:col>7</xdr:col>
      <xdr:colOff>90300</xdr:colOff>
      <xdr:row>17</xdr:row>
      <xdr:rowOff>164100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7</xdr:col>
      <xdr:colOff>114300</xdr:colOff>
      <xdr:row>5</xdr:row>
      <xdr:rowOff>38100</xdr:rowOff>
    </xdr:from>
    <xdr:to>
      <xdr:col>9</xdr:col>
      <xdr:colOff>1090425</xdr:colOff>
      <xdr:row>17</xdr:row>
      <xdr:rowOff>164100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9</xdr:col>
      <xdr:colOff>1114425</xdr:colOff>
      <xdr:row>5</xdr:row>
      <xdr:rowOff>38100</xdr:rowOff>
    </xdr:from>
    <xdr:to>
      <xdr:col>11</xdr:col>
      <xdr:colOff>2147700</xdr:colOff>
      <xdr:row>17</xdr:row>
      <xdr:rowOff>164100</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xdr:col>
      <xdr:colOff>38100</xdr:colOff>
      <xdr:row>18</xdr:row>
      <xdr:rowOff>0</xdr:rowOff>
    </xdr:from>
    <xdr:to>
      <xdr:col>5</xdr:col>
      <xdr:colOff>466725</xdr:colOff>
      <xdr:row>30</xdr:row>
      <xdr:rowOff>126000</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5</xdr:col>
      <xdr:colOff>537975</xdr:colOff>
      <xdr:row>18</xdr:row>
      <xdr:rowOff>0</xdr:rowOff>
    </xdr:from>
    <xdr:to>
      <xdr:col>11</xdr:col>
      <xdr:colOff>2147700</xdr:colOff>
      <xdr:row>30</xdr:row>
      <xdr:rowOff>126000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xdr:col>
      <xdr:colOff>170124</xdr:colOff>
      <xdr:row>0</xdr:row>
      <xdr:rowOff>0</xdr:rowOff>
    </xdr:from>
    <xdr:to>
      <xdr:col>3</xdr:col>
      <xdr:colOff>1070124</xdr:colOff>
      <xdr:row>1</xdr:row>
      <xdr:rowOff>15000</xdr:rowOff>
    </xdr:to>
    <xdr:sp macro="" textlink="">
      <xdr:nvSpPr>
        <xdr:cNvPr id="8" name="Retângulo 7">
          <a:hlinkClick xmlns:r="http://schemas.openxmlformats.org/officeDocument/2006/relationships" r:id="rId7"/>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3</xdr:col>
      <xdr:colOff>1143524</xdr:colOff>
      <xdr:row>0</xdr:row>
      <xdr:rowOff>0</xdr:rowOff>
    </xdr:from>
    <xdr:to>
      <xdr:col>4</xdr:col>
      <xdr:colOff>81374</xdr:colOff>
      <xdr:row>1</xdr:row>
      <xdr:rowOff>15000</xdr:rowOff>
    </xdr:to>
    <xdr:sp macro="" textlink="">
      <xdr:nvSpPr>
        <xdr:cNvPr id="9" name="Retângulo 8">
          <a:hlinkClick xmlns:r="http://schemas.openxmlformats.org/officeDocument/2006/relationships" r:id="rId8"/>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8</xdr:col>
      <xdr:colOff>95237</xdr:colOff>
      <xdr:row>0</xdr:row>
      <xdr:rowOff>0</xdr:rowOff>
    </xdr:from>
    <xdr:to>
      <xdr:col>9</xdr:col>
      <xdr:colOff>814262</xdr:colOff>
      <xdr:row>1</xdr:row>
      <xdr:rowOff>15000</xdr:rowOff>
    </xdr:to>
    <xdr:sp macro="" textlink="">
      <xdr:nvSpPr>
        <xdr:cNvPr id="10" name="Retângulo 9">
          <a:hlinkClick xmlns:r="http://schemas.openxmlformats.org/officeDocument/2006/relationships" r:id="rId9"/>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10</xdr:col>
      <xdr:colOff>52370</xdr:colOff>
      <xdr:row>0</xdr:row>
      <xdr:rowOff>0</xdr:rowOff>
    </xdr:from>
    <xdr:to>
      <xdr:col>11</xdr:col>
      <xdr:colOff>771395</xdr:colOff>
      <xdr:row>1</xdr:row>
      <xdr:rowOff>15000</xdr:rowOff>
    </xdr:to>
    <xdr:sp macro="" textlink="">
      <xdr:nvSpPr>
        <xdr:cNvPr id="11" name="Retângulo 10">
          <a:hlinkClick xmlns:r="http://schemas.openxmlformats.org/officeDocument/2006/relationships" r:id="rId10"/>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INSTUÇÕES</a:t>
          </a:r>
        </a:p>
      </xdr:txBody>
    </xdr:sp>
    <xdr:clientData/>
  </xdr:twoCellAnchor>
  <xdr:twoCellAnchor editAs="absolute">
    <xdr:from>
      <xdr:col>0</xdr:col>
      <xdr:colOff>0</xdr:colOff>
      <xdr:row>0</xdr:row>
      <xdr:rowOff>0</xdr:rowOff>
    </xdr:from>
    <xdr:to>
      <xdr:col>1</xdr:col>
      <xdr:colOff>781208</xdr:colOff>
      <xdr:row>0</xdr:row>
      <xdr:rowOff>378000</xdr:rowOff>
    </xdr:to>
    <xdr:pic>
      <xdr:nvPicPr>
        <xdr:cNvPr id="12" name="Imagem 11"/>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4</xdr:col>
      <xdr:colOff>152393</xdr:colOff>
      <xdr:row>0</xdr:row>
      <xdr:rowOff>0</xdr:rowOff>
    </xdr:from>
    <xdr:to>
      <xdr:col>5</xdr:col>
      <xdr:colOff>871418</xdr:colOff>
      <xdr:row>1</xdr:row>
      <xdr:rowOff>15000</xdr:rowOff>
    </xdr:to>
    <xdr:sp macro="" textlink="">
      <xdr:nvSpPr>
        <xdr:cNvPr id="13" name="Retângulo 12">
          <a:hlinkClick xmlns:r="http://schemas.openxmlformats.org/officeDocument/2006/relationships" r:id="rId12"/>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9</xdr:col>
      <xdr:colOff>885818</xdr:colOff>
      <xdr:row>0</xdr:row>
      <xdr:rowOff>0</xdr:rowOff>
    </xdr:from>
    <xdr:to>
      <xdr:col>9</xdr:col>
      <xdr:colOff>1785818</xdr:colOff>
      <xdr:row>1</xdr:row>
      <xdr:rowOff>15000</xdr:rowOff>
    </xdr:to>
    <xdr:sp macro="" textlink="">
      <xdr:nvSpPr>
        <xdr:cNvPr id="14" name="Retângulo 13">
          <a:hlinkClick xmlns:r="http://schemas.openxmlformats.org/officeDocument/2006/relationships" r:id="rId13"/>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solidFill>
          <a:schemeClr val="accent1"/>
        </a:solidFill>
        <a:ln>
          <a:solidFill>
            <a:schemeClr val="accent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DASHBOARD</a:t>
          </a:r>
        </a:p>
      </xdr:txBody>
    </xdr:sp>
    <xdr:clientData/>
  </xdr:twoCellAnchor>
  <xdr:twoCellAnchor editAs="absolute">
    <xdr:from>
      <xdr:col>5</xdr:col>
      <xdr:colOff>942968</xdr:colOff>
      <xdr:row>0</xdr:row>
      <xdr:rowOff>0</xdr:rowOff>
    </xdr:from>
    <xdr:to>
      <xdr:col>6</xdr:col>
      <xdr:colOff>128468</xdr:colOff>
      <xdr:row>1</xdr:row>
      <xdr:rowOff>15000</xdr:rowOff>
    </xdr:to>
    <xdr:sp macro="" textlink="">
      <xdr:nvSpPr>
        <xdr:cNvPr id="15" name="Retângulo 14">
          <a:hlinkClick xmlns:r="http://schemas.openxmlformats.org/officeDocument/2006/relationships" r:id="rId14"/>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7</xdr:col>
      <xdr:colOff>9518</xdr:colOff>
      <xdr:row>0</xdr:row>
      <xdr:rowOff>0</xdr:rowOff>
    </xdr:from>
    <xdr:to>
      <xdr:col>7</xdr:col>
      <xdr:colOff>909518</xdr:colOff>
      <xdr:row>1</xdr:row>
      <xdr:rowOff>15000</xdr:rowOff>
    </xdr:to>
    <xdr:sp macro="" textlink="">
      <xdr:nvSpPr>
        <xdr:cNvPr id="16" name="Retângulo 15">
          <a:hlinkClick xmlns:r="http://schemas.openxmlformats.org/officeDocument/2006/relationships" r:id="rId15"/>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7</xdr:col>
      <xdr:colOff>981068</xdr:colOff>
      <xdr:row>0</xdr:row>
      <xdr:rowOff>0</xdr:rowOff>
    </xdr:from>
    <xdr:to>
      <xdr:col>8</xdr:col>
      <xdr:colOff>14168</xdr:colOff>
      <xdr:row>1</xdr:row>
      <xdr:rowOff>15000</xdr:rowOff>
    </xdr:to>
    <xdr:sp macro="" textlink="">
      <xdr:nvSpPr>
        <xdr:cNvPr id="17" name="Retângulo 16">
          <a:hlinkClick xmlns:r="http://schemas.openxmlformats.org/officeDocument/2006/relationships" r:id="rId16"/>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5</xdr:col>
      <xdr:colOff>581025</xdr:colOff>
      <xdr:row>0</xdr:row>
      <xdr:rowOff>0</xdr:rowOff>
    </xdr:from>
    <xdr:to>
      <xdr:col>15</xdr:col>
      <xdr:colOff>532644</xdr:colOff>
      <xdr:row>19</xdr:row>
      <xdr:rowOff>104309</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29025" y="0"/>
          <a:ext cx="6047619" cy="37238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2170371</xdr:colOff>
      <xdr:row>1</xdr:row>
      <xdr:rowOff>57150</xdr:rowOff>
    </xdr:from>
    <xdr:to>
      <xdr:col>1</xdr:col>
      <xdr:colOff>3106371</xdr:colOff>
      <xdr:row>2</xdr:row>
      <xdr:rowOff>38100</xdr:rowOff>
    </xdr:to>
    <xdr:sp macro="" textlink="">
      <xdr:nvSpPr>
        <xdr:cNvPr id="6" name="Retângulo 5">
          <a:hlinkClick xmlns:r="http://schemas.openxmlformats.org/officeDocument/2006/relationships" r:id="rId1"/>
          <a:extLst>
            <a:ext uri="{FF2B5EF4-FFF2-40B4-BE49-F238E27FC236}">
              <a16:creationId xmlns:a16="http://schemas.microsoft.com/office/drawing/2014/main" xmlns="" id="{DA51B8B2-F2D7-4326-A77A-BE56CE7C72D4}"/>
            </a:ext>
          </a:extLst>
        </xdr:cNvPr>
        <xdr:cNvSpPr/>
      </xdr:nvSpPr>
      <xdr:spPr>
        <a:xfrm>
          <a:off x="2351346"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Passo a passo</a:t>
          </a:r>
        </a:p>
      </xdr:txBody>
    </xdr:sp>
    <xdr:clientData/>
  </xdr:twoCellAnchor>
  <xdr:twoCellAnchor editAs="absolute">
    <xdr:from>
      <xdr:col>1</xdr:col>
      <xdr:colOff>3152769</xdr:colOff>
      <xdr:row>1</xdr:row>
      <xdr:rowOff>57150</xdr:rowOff>
    </xdr:from>
    <xdr:to>
      <xdr:col>1</xdr:col>
      <xdr:colOff>4088769</xdr:colOff>
      <xdr:row>2</xdr:row>
      <xdr:rowOff>38100</xdr:rowOff>
    </xdr:to>
    <xdr:sp macro="" textlink="">
      <xdr:nvSpPr>
        <xdr:cNvPr id="7" name="Retângulo 6">
          <a:hlinkClick xmlns:r="http://schemas.openxmlformats.org/officeDocument/2006/relationships" r:id="rId2"/>
          <a:extLst>
            <a:ext uri="{FF2B5EF4-FFF2-40B4-BE49-F238E27FC236}">
              <a16:creationId xmlns:a16="http://schemas.microsoft.com/office/drawing/2014/main" xmlns="" id="{8F7A2942-91AE-4BCE-8A2B-ACBDBE83EEAE}"/>
            </a:ext>
          </a:extLst>
        </xdr:cNvPr>
        <xdr:cNvSpPr/>
      </xdr:nvSpPr>
      <xdr:spPr>
        <a:xfrm>
          <a:off x="3333744" y="438150"/>
          <a:ext cx="936000" cy="295275"/>
        </a:xfrm>
        <a:prstGeom prst="rect">
          <a:avLst/>
        </a:prstGeom>
        <a:solidFill>
          <a:schemeClr val="bg1"/>
        </a:solidFill>
        <a:ln>
          <a:solidFill>
            <a:schemeClr val="bg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1">
              <a:solidFill>
                <a:sysClr val="windowText" lastClr="000000"/>
              </a:solidFill>
            </a:rPr>
            <a:t>Dúvidas</a:t>
          </a:r>
        </a:p>
      </xdr:txBody>
    </xdr:sp>
    <xdr:clientData/>
  </xdr:twoCellAnchor>
  <xdr:twoCellAnchor editAs="absolute">
    <xdr:from>
      <xdr:col>1</xdr:col>
      <xdr:colOff>4143368</xdr:colOff>
      <xdr:row>1</xdr:row>
      <xdr:rowOff>57150</xdr:rowOff>
    </xdr:from>
    <xdr:to>
      <xdr:col>1</xdr:col>
      <xdr:colOff>5079368</xdr:colOff>
      <xdr:row>2</xdr:row>
      <xdr:rowOff>38100</xdr:rowOff>
    </xdr:to>
    <xdr:sp macro="" textlink="">
      <xdr:nvSpPr>
        <xdr:cNvPr id="11" name="Retângulo 10">
          <a:hlinkClick xmlns:r="http://schemas.openxmlformats.org/officeDocument/2006/relationships" r:id="rId3"/>
          <a:extLst>
            <a:ext uri="{FF2B5EF4-FFF2-40B4-BE49-F238E27FC236}">
              <a16:creationId xmlns:a16="http://schemas.microsoft.com/office/drawing/2014/main" xmlns="" id="{8F7A2942-91AE-4BCE-8A2B-ACBDBE83EEAE}"/>
            </a:ext>
          </a:extLst>
        </xdr:cNvPr>
        <xdr:cNvSpPr/>
      </xdr:nvSpPr>
      <xdr:spPr>
        <a:xfrm>
          <a:off x="4324343"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Sugestões</a:t>
          </a:r>
        </a:p>
      </xdr:txBody>
    </xdr:sp>
    <xdr:clientData/>
  </xdr:twoCellAnchor>
  <xdr:twoCellAnchor editAs="absolute">
    <xdr:from>
      <xdr:col>1</xdr:col>
      <xdr:colOff>5133968</xdr:colOff>
      <xdr:row>1</xdr:row>
      <xdr:rowOff>57150</xdr:rowOff>
    </xdr:from>
    <xdr:to>
      <xdr:col>3</xdr:col>
      <xdr:colOff>126368</xdr:colOff>
      <xdr:row>2</xdr:row>
      <xdr:rowOff>38100</xdr:rowOff>
    </xdr:to>
    <xdr:sp macro="" textlink="">
      <xdr:nvSpPr>
        <xdr:cNvPr id="12" name="Retângulo 11">
          <a:hlinkClick xmlns:r="http://schemas.openxmlformats.org/officeDocument/2006/relationships" r:id="rId4"/>
          <a:extLst>
            <a:ext uri="{FF2B5EF4-FFF2-40B4-BE49-F238E27FC236}">
              <a16:creationId xmlns:a16="http://schemas.microsoft.com/office/drawing/2014/main" xmlns="" id="{8F7A2942-91AE-4BCE-8A2B-ACBDBE83EEAE}"/>
            </a:ext>
          </a:extLst>
        </xdr:cNvPr>
        <xdr:cNvSpPr/>
      </xdr:nvSpPr>
      <xdr:spPr>
        <a:xfrm>
          <a:off x="5314943"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Sobre nós</a:t>
          </a:r>
        </a:p>
      </xdr:txBody>
    </xdr:sp>
    <xdr:clientData/>
  </xdr:twoCellAnchor>
  <xdr:twoCellAnchor editAs="absolute">
    <xdr:from>
      <xdr:col>1</xdr:col>
      <xdr:colOff>2170374</xdr:colOff>
      <xdr:row>0</xdr:row>
      <xdr:rowOff>0</xdr:rowOff>
    </xdr:from>
    <xdr:to>
      <xdr:col>1</xdr:col>
      <xdr:colOff>3070374</xdr:colOff>
      <xdr:row>1</xdr:row>
      <xdr:rowOff>15000</xdr:rowOff>
    </xdr:to>
    <xdr:sp macro="" textlink="">
      <xdr:nvSpPr>
        <xdr:cNvPr id="13" name="Retângulo 12">
          <a:hlinkClick xmlns:r="http://schemas.openxmlformats.org/officeDocument/2006/relationships" r:id="rId5"/>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1</xdr:col>
      <xdr:colOff>3143774</xdr:colOff>
      <xdr:row>0</xdr:row>
      <xdr:rowOff>0</xdr:rowOff>
    </xdr:from>
    <xdr:to>
      <xdr:col>1</xdr:col>
      <xdr:colOff>4043774</xdr:colOff>
      <xdr:row>1</xdr:row>
      <xdr:rowOff>15000</xdr:rowOff>
    </xdr:to>
    <xdr:sp macro="" textlink="">
      <xdr:nvSpPr>
        <xdr:cNvPr id="14" name="Retângulo 13">
          <a:hlinkClick xmlns:r="http://schemas.openxmlformats.org/officeDocument/2006/relationships" r:id="rId6"/>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3</xdr:col>
      <xdr:colOff>2057387</xdr:colOff>
      <xdr:row>0</xdr:row>
      <xdr:rowOff>0</xdr:rowOff>
    </xdr:from>
    <xdr:to>
      <xdr:col>3</xdr:col>
      <xdr:colOff>2957387</xdr:colOff>
      <xdr:row>1</xdr:row>
      <xdr:rowOff>15000</xdr:rowOff>
    </xdr:to>
    <xdr:sp macro="" textlink="">
      <xdr:nvSpPr>
        <xdr:cNvPr id="15" name="Retângulo 14">
          <a:hlinkClick xmlns:r="http://schemas.openxmlformats.org/officeDocument/2006/relationships" r:id="rId7"/>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3</xdr:col>
      <xdr:colOff>4005245</xdr:colOff>
      <xdr:row>0</xdr:row>
      <xdr:rowOff>0</xdr:rowOff>
    </xdr:from>
    <xdr:to>
      <xdr:col>3</xdr:col>
      <xdr:colOff>4905245</xdr:colOff>
      <xdr:row>1</xdr:row>
      <xdr:rowOff>15000</xdr:rowOff>
    </xdr:to>
    <xdr:sp macro="" textlink="">
      <xdr:nvSpPr>
        <xdr:cNvPr id="16" name="Retângulo 15">
          <a:hlinkClick xmlns:r="http://schemas.openxmlformats.org/officeDocument/2006/relationships" r:id="rId1"/>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solidFill>
          <a:schemeClr val="accent1"/>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INSTUÇÕES</a:t>
          </a:r>
        </a:p>
      </xdr:txBody>
    </xdr:sp>
    <xdr:clientData/>
  </xdr:twoCellAnchor>
  <xdr:twoCellAnchor editAs="absolute">
    <xdr:from>
      <xdr:col>0</xdr:col>
      <xdr:colOff>0</xdr:colOff>
      <xdr:row>0</xdr:row>
      <xdr:rowOff>0</xdr:rowOff>
    </xdr:from>
    <xdr:to>
      <xdr:col>1</xdr:col>
      <xdr:colOff>781208</xdr:colOff>
      <xdr:row>0</xdr:row>
      <xdr:rowOff>378000</xdr:rowOff>
    </xdr:to>
    <xdr:pic>
      <xdr:nvPicPr>
        <xdr:cNvPr id="17" name="Imagem 16"/>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1</xdr:col>
      <xdr:colOff>4114793</xdr:colOff>
      <xdr:row>0</xdr:row>
      <xdr:rowOff>0</xdr:rowOff>
    </xdr:from>
    <xdr:to>
      <xdr:col>1</xdr:col>
      <xdr:colOff>5014793</xdr:colOff>
      <xdr:row>1</xdr:row>
      <xdr:rowOff>15000</xdr:rowOff>
    </xdr:to>
    <xdr:sp macro="" textlink="">
      <xdr:nvSpPr>
        <xdr:cNvPr id="18" name="Retângulo 17">
          <a:hlinkClick xmlns:r="http://schemas.openxmlformats.org/officeDocument/2006/relationships" r:id="rId9"/>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3</xdr:col>
      <xdr:colOff>3028943</xdr:colOff>
      <xdr:row>0</xdr:row>
      <xdr:rowOff>0</xdr:rowOff>
    </xdr:from>
    <xdr:to>
      <xdr:col>3</xdr:col>
      <xdr:colOff>3928943</xdr:colOff>
      <xdr:row>1</xdr:row>
      <xdr:rowOff>15000</xdr:rowOff>
    </xdr:to>
    <xdr:sp macro="" textlink="">
      <xdr:nvSpPr>
        <xdr:cNvPr id="19" name="Retângulo 18">
          <a:hlinkClick xmlns:r="http://schemas.openxmlformats.org/officeDocument/2006/relationships" r:id="rId10"/>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1</xdr:col>
      <xdr:colOff>5086343</xdr:colOff>
      <xdr:row>0</xdr:row>
      <xdr:rowOff>0</xdr:rowOff>
    </xdr:from>
    <xdr:to>
      <xdr:col>3</xdr:col>
      <xdr:colOff>42743</xdr:colOff>
      <xdr:row>1</xdr:row>
      <xdr:rowOff>15000</xdr:rowOff>
    </xdr:to>
    <xdr:sp macro="" textlink="">
      <xdr:nvSpPr>
        <xdr:cNvPr id="20" name="Retângulo 19">
          <a:hlinkClick xmlns:r="http://schemas.openxmlformats.org/officeDocument/2006/relationships" r:id="rId11"/>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3</xdr:col>
      <xdr:colOff>104768</xdr:colOff>
      <xdr:row>0</xdr:row>
      <xdr:rowOff>0</xdr:rowOff>
    </xdr:from>
    <xdr:to>
      <xdr:col>3</xdr:col>
      <xdr:colOff>1004768</xdr:colOff>
      <xdr:row>1</xdr:row>
      <xdr:rowOff>15000</xdr:rowOff>
    </xdr:to>
    <xdr:sp macro="" textlink="">
      <xdr:nvSpPr>
        <xdr:cNvPr id="21" name="Retângulo 20">
          <a:hlinkClick xmlns:r="http://schemas.openxmlformats.org/officeDocument/2006/relationships" r:id="rId12"/>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3</xdr:col>
      <xdr:colOff>1076318</xdr:colOff>
      <xdr:row>0</xdr:row>
      <xdr:rowOff>0</xdr:rowOff>
    </xdr:from>
    <xdr:to>
      <xdr:col>3</xdr:col>
      <xdr:colOff>1976318</xdr:colOff>
      <xdr:row>1</xdr:row>
      <xdr:rowOff>15000</xdr:rowOff>
    </xdr:to>
    <xdr:sp macro="" textlink="">
      <xdr:nvSpPr>
        <xdr:cNvPr id="22" name="Retângulo 21">
          <a:hlinkClick xmlns:r="http://schemas.openxmlformats.org/officeDocument/2006/relationships" r:id="rId13"/>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371475</xdr:colOff>
      <xdr:row>3</xdr:row>
      <xdr:rowOff>16934</xdr:rowOff>
    </xdr:from>
    <xdr:ext cx="4505326" cy="585545"/>
    <xdr:sp macro="" textlink="">
      <xdr:nvSpPr>
        <xdr:cNvPr id="2" name="CaixaDeTexto 1">
          <a:extLst>
            <a:ext uri="{FF2B5EF4-FFF2-40B4-BE49-F238E27FC236}">
              <a16:creationId xmlns="" xmlns:a16="http://schemas.microsoft.com/office/drawing/2014/main" id="{16337F32-E358-440E-AA28-C2AF9E2B6D2A}"/>
            </a:ext>
          </a:extLst>
        </xdr:cNvPr>
        <xdr:cNvSpPr txBox="1"/>
      </xdr:nvSpPr>
      <xdr:spPr>
        <a:xfrm>
          <a:off x="12820650" y="959909"/>
          <a:ext cx="4505326" cy="5855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050">
              <a:solidFill>
                <a:schemeClr val="tx1">
                  <a:lumMod val="65000"/>
                  <a:lumOff val="35000"/>
                </a:schemeClr>
              </a:solidFill>
            </a:rPr>
            <a:t>Além</a:t>
          </a:r>
          <a:r>
            <a:rPr lang="pt-BR" sz="1050" baseline="0">
              <a:solidFill>
                <a:schemeClr val="tx1">
                  <a:lumMod val="65000"/>
                  <a:lumOff val="35000"/>
                </a:schemeClr>
              </a:solidFill>
            </a:rPr>
            <a:t> dessa planilha, você pode usar outras planilhas para melhorar a gestão da sua empresa. Todas as planilhas da SOUZA já estão prontas e são práticas de se usar!</a:t>
          </a:r>
          <a:endParaRPr lang="pt-BR" sz="1050">
            <a:solidFill>
              <a:schemeClr val="tx1">
                <a:lumMod val="65000"/>
                <a:lumOff val="35000"/>
              </a:schemeClr>
            </a:solidFill>
          </a:endParaRPr>
        </a:p>
      </xdr:txBody>
    </xdr:sp>
    <xdr:clientData/>
  </xdr:oneCellAnchor>
  <xdr:twoCellAnchor editAs="oneCell">
    <xdr:from>
      <xdr:col>8</xdr:col>
      <xdr:colOff>885825</xdr:colOff>
      <xdr:row>3</xdr:row>
      <xdr:rowOff>257175</xdr:rowOff>
    </xdr:from>
    <xdr:to>
      <xdr:col>12</xdr:col>
      <xdr:colOff>178800</xdr:colOff>
      <xdr:row>13</xdr:row>
      <xdr:rowOff>89175</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77425" y="1200150"/>
          <a:ext cx="2160000" cy="2880000"/>
        </a:xfrm>
        <a:prstGeom prst="rect">
          <a:avLst/>
        </a:prstGeom>
      </xdr:spPr>
    </xdr:pic>
    <xdr:clientData/>
  </xdr:twoCellAnchor>
  <xdr:twoCellAnchor editAs="absolute">
    <xdr:from>
      <xdr:col>2</xdr:col>
      <xdr:colOff>1589346</xdr:colOff>
      <xdr:row>1</xdr:row>
      <xdr:rowOff>57150</xdr:rowOff>
    </xdr:from>
    <xdr:to>
      <xdr:col>2</xdr:col>
      <xdr:colOff>2525346</xdr:colOff>
      <xdr:row>2</xdr:row>
      <xdr:rowOff>38100</xdr:rowOff>
    </xdr:to>
    <xdr:sp macro="" textlink="">
      <xdr:nvSpPr>
        <xdr:cNvPr id="8" name="Retângulo 7">
          <a:hlinkClick xmlns:r="http://schemas.openxmlformats.org/officeDocument/2006/relationships" r:id="rId3"/>
          <a:extLst>
            <a:ext uri="{FF2B5EF4-FFF2-40B4-BE49-F238E27FC236}">
              <a16:creationId xmlns:a16="http://schemas.microsoft.com/office/drawing/2014/main" xmlns="" id="{DA51B8B2-F2D7-4326-A77A-BE56CE7C72D4}"/>
            </a:ext>
          </a:extLst>
        </xdr:cNvPr>
        <xdr:cNvSpPr/>
      </xdr:nvSpPr>
      <xdr:spPr>
        <a:xfrm>
          <a:off x="2351346"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Passo a passo</a:t>
          </a:r>
        </a:p>
      </xdr:txBody>
    </xdr:sp>
    <xdr:clientData/>
  </xdr:twoCellAnchor>
  <xdr:twoCellAnchor editAs="absolute">
    <xdr:from>
      <xdr:col>2</xdr:col>
      <xdr:colOff>2571744</xdr:colOff>
      <xdr:row>1</xdr:row>
      <xdr:rowOff>57150</xdr:rowOff>
    </xdr:from>
    <xdr:to>
      <xdr:col>2</xdr:col>
      <xdr:colOff>3507744</xdr:colOff>
      <xdr:row>2</xdr:row>
      <xdr:rowOff>38100</xdr:rowOff>
    </xdr:to>
    <xdr:sp macro="" textlink="">
      <xdr:nvSpPr>
        <xdr:cNvPr id="9" name="Retângulo 8">
          <a:hlinkClick xmlns:r="http://schemas.openxmlformats.org/officeDocument/2006/relationships" r:id="rId4"/>
          <a:extLst>
            <a:ext uri="{FF2B5EF4-FFF2-40B4-BE49-F238E27FC236}">
              <a16:creationId xmlns:a16="http://schemas.microsoft.com/office/drawing/2014/main" xmlns="" id="{8F7A2942-91AE-4BCE-8A2B-ACBDBE83EEAE}"/>
            </a:ext>
          </a:extLst>
        </xdr:cNvPr>
        <xdr:cNvSpPr/>
      </xdr:nvSpPr>
      <xdr:spPr>
        <a:xfrm>
          <a:off x="3333744"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Dúvidas</a:t>
          </a:r>
        </a:p>
      </xdr:txBody>
    </xdr:sp>
    <xdr:clientData/>
  </xdr:twoCellAnchor>
  <xdr:twoCellAnchor editAs="absolute">
    <xdr:from>
      <xdr:col>2</xdr:col>
      <xdr:colOff>3562343</xdr:colOff>
      <xdr:row>1</xdr:row>
      <xdr:rowOff>57150</xdr:rowOff>
    </xdr:from>
    <xdr:to>
      <xdr:col>2</xdr:col>
      <xdr:colOff>4498343</xdr:colOff>
      <xdr:row>2</xdr:row>
      <xdr:rowOff>38100</xdr:rowOff>
    </xdr:to>
    <xdr:sp macro="" textlink="">
      <xdr:nvSpPr>
        <xdr:cNvPr id="13" name="Retângulo 12">
          <a:hlinkClick xmlns:r="http://schemas.openxmlformats.org/officeDocument/2006/relationships" r:id="rId5"/>
          <a:extLst>
            <a:ext uri="{FF2B5EF4-FFF2-40B4-BE49-F238E27FC236}">
              <a16:creationId xmlns:a16="http://schemas.microsoft.com/office/drawing/2014/main" xmlns="" id="{8F7A2942-91AE-4BCE-8A2B-ACBDBE83EEAE}"/>
            </a:ext>
          </a:extLst>
        </xdr:cNvPr>
        <xdr:cNvSpPr/>
      </xdr:nvSpPr>
      <xdr:spPr>
        <a:xfrm>
          <a:off x="4324343" y="438150"/>
          <a:ext cx="936000" cy="295275"/>
        </a:xfrm>
        <a:prstGeom prst="rect">
          <a:avLst/>
        </a:prstGeom>
        <a:solidFill>
          <a:schemeClr val="bg1"/>
        </a:solidFill>
        <a:ln>
          <a:solidFill>
            <a:schemeClr val="bg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1">
              <a:solidFill>
                <a:sysClr val="windowText" lastClr="000000"/>
              </a:solidFill>
            </a:rPr>
            <a:t>Sugestões</a:t>
          </a:r>
        </a:p>
      </xdr:txBody>
    </xdr:sp>
    <xdr:clientData/>
  </xdr:twoCellAnchor>
  <xdr:twoCellAnchor editAs="absolute">
    <xdr:from>
      <xdr:col>2</xdr:col>
      <xdr:colOff>4552943</xdr:colOff>
      <xdr:row>1</xdr:row>
      <xdr:rowOff>57150</xdr:rowOff>
    </xdr:from>
    <xdr:to>
      <xdr:col>3</xdr:col>
      <xdr:colOff>745493</xdr:colOff>
      <xdr:row>2</xdr:row>
      <xdr:rowOff>38100</xdr:rowOff>
    </xdr:to>
    <xdr:sp macro="" textlink="">
      <xdr:nvSpPr>
        <xdr:cNvPr id="14" name="Retângulo 13">
          <a:hlinkClick xmlns:r="http://schemas.openxmlformats.org/officeDocument/2006/relationships" r:id="rId6"/>
          <a:extLst>
            <a:ext uri="{FF2B5EF4-FFF2-40B4-BE49-F238E27FC236}">
              <a16:creationId xmlns:a16="http://schemas.microsoft.com/office/drawing/2014/main" xmlns="" id="{8F7A2942-91AE-4BCE-8A2B-ACBDBE83EEAE}"/>
            </a:ext>
          </a:extLst>
        </xdr:cNvPr>
        <xdr:cNvSpPr/>
      </xdr:nvSpPr>
      <xdr:spPr>
        <a:xfrm>
          <a:off x="5314943"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Sobre nós</a:t>
          </a:r>
        </a:p>
      </xdr:txBody>
    </xdr:sp>
    <xdr:clientData/>
  </xdr:twoCellAnchor>
  <xdr:twoCellAnchor editAs="oneCell">
    <xdr:from>
      <xdr:col>5</xdr:col>
      <xdr:colOff>0</xdr:colOff>
      <xdr:row>3</xdr:row>
      <xdr:rowOff>257175</xdr:rowOff>
    </xdr:from>
    <xdr:to>
      <xdr:col>8</xdr:col>
      <xdr:colOff>569325</xdr:colOff>
      <xdr:row>13</xdr:row>
      <xdr:rowOff>89175</xdr:rowOff>
    </xdr:to>
    <xdr:pic>
      <xdr:nvPicPr>
        <xdr:cNvPr id="15" name="Imagem 14">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400925" y="1200150"/>
          <a:ext cx="2160000" cy="2880000"/>
        </a:xfrm>
        <a:prstGeom prst="rect">
          <a:avLst/>
        </a:prstGeom>
      </xdr:spPr>
    </xdr:pic>
    <xdr:clientData/>
  </xdr:twoCellAnchor>
  <xdr:twoCellAnchor editAs="absolute">
    <xdr:from>
      <xdr:col>2</xdr:col>
      <xdr:colOff>1589349</xdr:colOff>
      <xdr:row>0</xdr:row>
      <xdr:rowOff>0</xdr:rowOff>
    </xdr:from>
    <xdr:to>
      <xdr:col>2</xdr:col>
      <xdr:colOff>2489349</xdr:colOff>
      <xdr:row>1</xdr:row>
      <xdr:rowOff>15000</xdr:rowOff>
    </xdr:to>
    <xdr:sp macro="" textlink="">
      <xdr:nvSpPr>
        <xdr:cNvPr id="16" name="Retângulo 15">
          <a:hlinkClick xmlns:r="http://schemas.openxmlformats.org/officeDocument/2006/relationships" r:id="rId9"/>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2</xdr:col>
      <xdr:colOff>2562749</xdr:colOff>
      <xdr:row>0</xdr:row>
      <xdr:rowOff>0</xdr:rowOff>
    </xdr:from>
    <xdr:to>
      <xdr:col>2</xdr:col>
      <xdr:colOff>3462749</xdr:colOff>
      <xdr:row>1</xdr:row>
      <xdr:rowOff>15000</xdr:rowOff>
    </xdr:to>
    <xdr:sp macro="" textlink="">
      <xdr:nvSpPr>
        <xdr:cNvPr id="17" name="Retângulo 16">
          <a:hlinkClick xmlns:r="http://schemas.openxmlformats.org/officeDocument/2006/relationships" r:id="rId10"/>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6</xdr:col>
      <xdr:colOff>371462</xdr:colOff>
      <xdr:row>0</xdr:row>
      <xdr:rowOff>0</xdr:rowOff>
    </xdr:from>
    <xdr:to>
      <xdr:col>8</xdr:col>
      <xdr:colOff>90362</xdr:colOff>
      <xdr:row>1</xdr:row>
      <xdr:rowOff>15000</xdr:rowOff>
    </xdr:to>
    <xdr:sp macro="" textlink="">
      <xdr:nvSpPr>
        <xdr:cNvPr id="18" name="Retângulo 17">
          <a:hlinkClick xmlns:r="http://schemas.openxmlformats.org/officeDocument/2006/relationships" r:id="rId11"/>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8</xdr:col>
      <xdr:colOff>1138220</xdr:colOff>
      <xdr:row>0</xdr:row>
      <xdr:rowOff>0</xdr:rowOff>
    </xdr:from>
    <xdr:to>
      <xdr:col>9</xdr:col>
      <xdr:colOff>866645</xdr:colOff>
      <xdr:row>1</xdr:row>
      <xdr:rowOff>15000</xdr:rowOff>
    </xdr:to>
    <xdr:sp macro="" textlink="">
      <xdr:nvSpPr>
        <xdr:cNvPr id="19" name="Retângulo 18">
          <a:hlinkClick xmlns:r="http://schemas.openxmlformats.org/officeDocument/2006/relationships" r:id="rId3"/>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solidFill>
          <a:schemeClr val="accent1"/>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INSTUÇÕES</a:t>
          </a:r>
        </a:p>
      </xdr:txBody>
    </xdr:sp>
    <xdr:clientData/>
  </xdr:twoCellAnchor>
  <xdr:twoCellAnchor editAs="absolute">
    <xdr:from>
      <xdr:col>0</xdr:col>
      <xdr:colOff>0</xdr:colOff>
      <xdr:row>0</xdr:row>
      <xdr:rowOff>0</xdr:rowOff>
    </xdr:from>
    <xdr:to>
      <xdr:col>2</xdr:col>
      <xdr:colOff>200183</xdr:colOff>
      <xdr:row>0</xdr:row>
      <xdr:rowOff>378000</xdr:rowOff>
    </xdr:to>
    <xdr:pic>
      <xdr:nvPicPr>
        <xdr:cNvPr id="20" name="Imagem 19"/>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2</xdr:col>
      <xdr:colOff>3533768</xdr:colOff>
      <xdr:row>0</xdr:row>
      <xdr:rowOff>0</xdr:rowOff>
    </xdr:from>
    <xdr:to>
      <xdr:col>2</xdr:col>
      <xdr:colOff>4433768</xdr:colOff>
      <xdr:row>1</xdr:row>
      <xdr:rowOff>15000</xdr:rowOff>
    </xdr:to>
    <xdr:sp macro="" textlink="">
      <xdr:nvSpPr>
        <xdr:cNvPr id="21" name="Retângulo 20">
          <a:hlinkClick xmlns:r="http://schemas.openxmlformats.org/officeDocument/2006/relationships" r:id="rId13"/>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8</xdr:col>
      <xdr:colOff>161918</xdr:colOff>
      <xdr:row>0</xdr:row>
      <xdr:rowOff>0</xdr:rowOff>
    </xdr:from>
    <xdr:to>
      <xdr:col>8</xdr:col>
      <xdr:colOff>1061918</xdr:colOff>
      <xdr:row>1</xdr:row>
      <xdr:rowOff>15000</xdr:rowOff>
    </xdr:to>
    <xdr:sp macro="" textlink="">
      <xdr:nvSpPr>
        <xdr:cNvPr id="22" name="Retângulo 21">
          <a:hlinkClick xmlns:r="http://schemas.openxmlformats.org/officeDocument/2006/relationships" r:id="rId14"/>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2</xdr:col>
      <xdr:colOff>4505318</xdr:colOff>
      <xdr:row>0</xdr:row>
      <xdr:rowOff>0</xdr:rowOff>
    </xdr:from>
    <xdr:to>
      <xdr:col>3</xdr:col>
      <xdr:colOff>661868</xdr:colOff>
      <xdr:row>1</xdr:row>
      <xdr:rowOff>15000</xdr:rowOff>
    </xdr:to>
    <xdr:sp macro="" textlink="">
      <xdr:nvSpPr>
        <xdr:cNvPr id="23" name="Retângulo 22">
          <a:hlinkClick xmlns:r="http://schemas.openxmlformats.org/officeDocument/2006/relationships" r:id="rId15"/>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3</xdr:col>
      <xdr:colOff>723893</xdr:colOff>
      <xdr:row>0</xdr:row>
      <xdr:rowOff>0</xdr:rowOff>
    </xdr:from>
    <xdr:to>
      <xdr:col>4</xdr:col>
      <xdr:colOff>480893</xdr:colOff>
      <xdr:row>1</xdr:row>
      <xdr:rowOff>15000</xdr:rowOff>
    </xdr:to>
    <xdr:sp macro="" textlink="">
      <xdr:nvSpPr>
        <xdr:cNvPr id="24" name="Retângulo 23">
          <a:hlinkClick xmlns:r="http://schemas.openxmlformats.org/officeDocument/2006/relationships" r:id="rId16"/>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4</xdr:col>
      <xdr:colOff>552443</xdr:colOff>
      <xdr:row>0</xdr:row>
      <xdr:rowOff>0</xdr:rowOff>
    </xdr:from>
    <xdr:to>
      <xdr:col>6</xdr:col>
      <xdr:colOff>290393</xdr:colOff>
      <xdr:row>1</xdr:row>
      <xdr:rowOff>15000</xdr:rowOff>
    </xdr:to>
    <xdr:sp macro="" textlink="">
      <xdr:nvSpPr>
        <xdr:cNvPr id="25" name="Retângulo 24">
          <a:hlinkClick xmlns:r="http://schemas.openxmlformats.org/officeDocument/2006/relationships" r:id="rId17"/>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4</xdr:row>
      <xdr:rowOff>57150</xdr:rowOff>
    </xdr:from>
    <xdr:to>
      <xdr:col>4</xdr:col>
      <xdr:colOff>202200</xdr:colOff>
      <xdr:row>10</xdr:row>
      <xdr:rowOff>240300</xdr:rowOff>
    </xdr:to>
    <xdr:grpSp>
      <xdr:nvGrpSpPr>
        <xdr:cNvPr id="2" name="Grupo 1">
          <a:hlinkClick xmlns:r="http://schemas.openxmlformats.org/officeDocument/2006/relationships" r:id="rId1"/>
        </xdr:cNvPr>
        <xdr:cNvGrpSpPr/>
      </xdr:nvGrpSpPr>
      <xdr:grpSpPr>
        <a:xfrm>
          <a:off x="133350" y="1295400"/>
          <a:ext cx="2412000" cy="2412000"/>
          <a:chOff x="133350" y="1295400"/>
          <a:chExt cx="2412000" cy="2412000"/>
        </a:xfrm>
      </xdr:grpSpPr>
      <xdr:sp macro="" textlink="">
        <xdr:nvSpPr>
          <xdr:cNvPr id="3" name="Retângulo 2"/>
          <xdr:cNvSpPr>
            <a:spLocks noChangeAspect="1"/>
          </xdr:cNvSpPr>
        </xdr:nvSpPr>
        <xdr:spPr>
          <a:xfrm>
            <a:off x="133350" y="1295400"/>
            <a:ext cx="2412000" cy="241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4" name="CaixaDeTexto 3"/>
          <xdr:cNvSpPr txBox="1"/>
        </xdr:nvSpPr>
        <xdr:spPr>
          <a:xfrm>
            <a:off x="133350" y="1428750"/>
            <a:ext cx="2412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C00000"/>
                </a:solidFill>
                <a:latin typeface="Arial Narrow" panose="020B0606020202030204" pitchFamily="34" charset="0"/>
                <a:cs typeface="Arial" panose="020B0604020202020204" pitchFamily="34" charset="0"/>
              </a:rPr>
              <a:t>Planilhas Profissionais Prontas</a:t>
            </a:r>
          </a:p>
        </xdr:txBody>
      </xdr:sp>
      <xdr:sp macro="" textlink="">
        <xdr:nvSpPr>
          <xdr:cNvPr id="5" name="CaixaDeTexto 4"/>
          <xdr:cNvSpPr txBox="1"/>
        </xdr:nvSpPr>
        <xdr:spPr>
          <a:xfrm>
            <a:off x="133350" y="1704975"/>
            <a:ext cx="2412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0" i="0">
                <a:solidFill>
                  <a:schemeClr val="bg1"/>
                </a:solidFill>
                <a:latin typeface="Arial Narrow" panose="020B0606020202030204" pitchFamily="34" charset="0"/>
              </a:rPr>
              <a:t>souzasistemas.com</a:t>
            </a:r>
          </a:p>
        </xdr:txBody>
      </xdr:sp>
      <xdr:pic>
        <xdr:nvPicPr>
          <xdr:cNvPr id="6" name="Imagem 5" descr="Excel icon PNG, ICO or ICNS | Free vector icons"/>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iLevel thresh="25000"/>
            <a:extLst>
              <a:ext uri="{28A0092B-C50C-407E-A947-70E740481C1C}">
                <a14:useLocalDpi xmlns:a14="http://schemas.microsoft.com/office/drawing/2010/main" val="0"/>
              </a:ext>
            </a:extLst>
          </a:blip>
          <a:srcRect/>
          <a:stretch>
            <a:fillRect/>
          </a:stretch>
        </xdr:blipFill>
        <xdr:spPr bwMode="auto">
          <a:xfrm>
            <a:off x="600075" y="2047875"/>
            <a:ext cx="1440000" cy="144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absolute">
    <xdr:from>
      <xdr:col>4</xdr:col>
      <xdr:colOff>276225</xdr:colOff>
      <xdr:row>4</xdr:row>
      <xdr:rowOff>57150</xdr:rowOff>
    </xdr:from>
    <xdr:to>
      <xdr:col>7</xdr:col>
      <xdr:colOff>516525</xdr:colOff>
      <xdr:row>10</xdr:row>
      <xdr:rowOff>240300</xdr:rowOff>
    </xdr:to>
    <xdr:grpSp>
      <xdr:nvGrpSpPr>
        <xdr:cNvPr id="7" name="Grupo 6">
          <a:hlinkClick xmlns:r="http://schemas.openxmlformats.org/officeDocument/2006/relationships" r:id="rId3"/>
        </xdr:cNvPr>
        <xdr:cNvGrpSpPr/>
      </xdr:nvGrpSpPr>
      <xdr:grpSpPr>
        <a:xfrm>
          <a:off x="2619375" y="1295400"/>
          <a:ext cx="2412000" cy="2412000"/>
          <a:chOff x="2619375" y="1295400"/>
          <a:chExt cx="2412000" cy="2412000"/>
        </a:xfrm>
      </xdr:grpSpPr>
      <xdr:sp macro="" textlink="">
        <xdr:nvSpPr>
          <xdr:cNvPr id="8" name="Retângulo 7"/>
          <xdr:cNvSpPr>
            <a:spLocks noChangeAspect="1"/>
          </xdr:cNvSpPr>
        </xdr:nvSpPr>
        <xdr:spPr>
          <a:xfrm>
            <a:off x="2619375" y="1295400"/>
            <a:ext cx="2412000" cy="241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9" name="CaixaDeTexto 8"/>
          <xdr:cNvSpPr txBox="1"/>
        </xdr:nvSpPr>
        <xdr:spPr>
          <a:xfrm>
            <a:off x="2619375" y="1428750"/>
            <a:ext cx="2412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C00000"/>
                </a:solidFill>
                <a:latin typeface="Arial Narrow" panose="020B0606020202030204" pitchFamily="34" charset="0"/>
                <a:cs typeface="Arial" panose="020B0604020202020204" pitchFamily="34" charset="0"/>
              </a:rPr>
              <a:t>Instagram</a:t>
            </a:r>
          </a:p>
        </xdr:txBody>
      </xdr:sp>
      <xdr:sp macro="" textlink="">
        <xdr:nvSpPr>
          <xdr:cNvPr id="10" name="CaixaDeTexto 9"/>
          <xdr:cNvSpPr txBox="1"/>
        </xdr:nvSpPr>
        <xdr:spPr>
          <a:xfrm>
            <a:off x="2619375" y="1704975"/>
            <a:ext cx="2412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0" i="0">
                <a:solidFill>
                  <a:schemeClr val="bg1"/>
                </a:solidFill>
                <a:latin typeface="Arial Narrow" panose="020B0606020202030204" pitchFamily="34" charset="0"/>
              </a:rPr>
              <a:t>instagram.com/souza_sistemas</a:t>
            </a:r>
          </a:p>
        </xdr:txBody>
      </xdr:sp>
      <xdr:pic>
        <xdr:nvPicPr>
          <xdr:cNvPr id="11" name="Imagem 10"/>
          <xdr:cNvPicPr>
            <a:picLocks noChangeAspect="1"/>
          </xdr:cNvPicPr>
        </xdr:nvPicPr>
        <xdr:blipFill>
          <a:blip xmlns:r="http://schemas.openxmlformats.org/officeDocument/2006/relationships" r:embed="rId4"/>
          <a:stretch>
            <a:fillRect/>
          </a:stretch>
        </xdr:blipFill>
        <xdr:spPr>
          <a:xfrm>
            <a:off x="3219450" y="2171700"/>
            <a:ext cx="1260000" cy="1260000"/>
          </a:xfrm>
          <a:prstGeom prst="rect">
            <a:avLst/>
          </a:prstGeom>
        </xdr:spPr>
      </xdr:pic>
    </xdr:grpSp>
    <xdr:clientData/>
  </xdr:twoCellAnchor>
  <xdr:twoCellAnchor editAs="absolute">
    <xdr:from>
      <xdr:col>7</xdr:col>
      <xdr:colOff>561975</xdr:colOff>
      <xdr:row>4</xdr:row>
      <xdr:rowOff>57150</xdr:rowOff>
    </xdr:from>
    <xdr:to>
      <xdr:col>11</xdr:col>
      <xdr:colOff>78375</xdr:colOff>
      <xdr:row>10</xdr:row>
      <xdr:rowOff>240300</xdr:rowOff>
    </xdr:to>
    <xdr:grpSp>
      <xdr:nvGrpSpPr>
        <xdr:cNvPr id="12" name="Grupo 11">
          <a:hlinkClick xmlns:r="http://schemas.openxmlformats.org/officeDocument/2006/relationships" r:id="rId5"/>
        </xdr:cNvPr>
        <xdr:cNvGrpSpPr/>
      </xdr:nvGrpSpPr>
      <xdr:grpSpPr>
        <a:xfrm>
          <a:off x="5076825" y="1295400"/>
          <a:ext cx="2412000" cy="2412000"/>
          <a:chOff x="5076825" y="1295400"/>
          <a:chExt cx="2412000" cy="2412000"/>
        </a:xfrm>
      </xdr:grpSpPr>
      <xdr:sp macro="" textlink="">
        <xdr:nvSpPr>
          <xdr:cNvPr id="13" name="Retângulo 12"/>
          <xdr:cNvSpPr>
            <a:spLocks noChangeAspect="1"/>
          </xdr:cNvSpPr>
        </xdr:nvSpPr>
        <xdr:spPr>
          <a:xfrm>
            <a:off x="5076825" y="1295400"/>
            <a:ext cx="2412000" cy="241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4" name="CaixaDeTexto 13"/>
          <xdr:cNvSpPr txBox="1"/>
        </xdr:nvSpPr>
        <xdr:spPr>
          <a:xfrm>
            <a:off x="5076825" y="1428750"/>
            <a:ext cx="2412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C00000"/>
                </a:solidFill>
                <a:latin typeface="Arial Narrow" panose="020B0606020202030204" pitchFamily="34" charset="0"/>
                <a:cs typeface="Arial" panose="020B0604020202020204" pitchFamily="34" charset="0"/>
              </a:rPr>
              <a:t>Facebook</a:t>
            </a:r>
          </a:p>
        </xdr:txBody>
      </xdr:sp>
      <xdr:sp macro="" textlink="">
        <xdr:nvSpPr>
          <xdr:cNvPr id="15" name="CaixaDeTexto 14"/>
          <xdr:cNvSpPr txBox="1"/>
        </xdr:nvSpPr>
        <xdr:spPr>
          <a:xfrm>
            <a:off x="5076825" y="1704975"/>
            <a:ext cx="2412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0" i="0">
                <a:solidFill>
                  <a:schemeClr val="bg1"/>
                </a:solidFill>
                <a:latin typeface="Arial Narrow" panose="020B0606020202030204" pitchFamily="34" charset="0"/>
              </a:rPr>
              <a:t>facebook.com/souzasistemas</a:t>
            </a:r>
          </a:p>
        </xdr:txBody>
      </xdr:sp>
      <xdr:pic>
        <xdr:nvPicPr>
          <xdr:cNvPr id="16" name="Imagem 15"/>
          <xdr:cNvPicPr>
            <a:picLocks noChangeAspect="1"/>
          </xdr:cNvPicPr>
        </xdr:nvPicPr>
        <xdr:blipFill>
          <a:blip xmlns:r="http://schemas.openxmlformats.org/officeDocument/2006/relationships" r:embed="rId6"/>
          <a:stretch>
            <a:fillRect/>
          </a:stretch>
        </xdr:blipFill>
        <xdr:spPr>
          <a:xfrm>
            <a:off x="5686425" y="2171700"/>
            <a:ext cx="1260000" cy="1260000"/>
          </a:xfrm>
          <a:prstGeom prst="rect">
            <a:avLst/>
          </a:prstGeom>
        </xdr:spPr>
      </xdr:pic>
    </xdr:grpSp>
    <xdr:clientData/>
  </xdr:twoCellAnchor>
  <xdr:twoCellAnchor editAs="absolute">
    <xdr:from>
      <xdr:col>11</xdr:col>
      <xdr:colOff>142875</xdr:colOff>
      <xdr:row>4</xdr:row>
      <xdr:rowOff>57150</xdr:rowOff>
    </xdr:from>
    <xdr:to>
      <xdr:col>14</xdr:col>
      <xdr:colOff>383175</xdr:colOff>
      <xdr:row>10</xdr:row>
      <xdr:rowOff>240300</xdr:rowOff>
    </xdr:to>
    <xdr:grpSp>
      <xdr:nvGrpSpPr>
        <xdr:cNvPr id="17" name="Grupo 16">
          <a:hlinkClick xmlns:r="http://schemas.openxmlformats.org/officeDocument/2006/relationships" r:id="rId7"/>
        </xdr:cNvPr>
        <xdr:cNvGrpSpPr/>
      </xdr:nvGrpSpPr>
      <xdr:grpSpPr>
        <a:xfrm>
          <a:off x="7553325" y="1295400"/>
          <a:ext cx="2412000" cy="2412000"/>
          <a:chOff x="7553325" y="1295400"/>
          <a:chExt cx="2412000" cy="2412000"/>
        </a:xfrm>
      </xdr:grpSpPr>
      <xdr:sp macro="" textlink="">
        <xdr:nvSpPr>
          <xdr:cNvPr id="18" name="Retângulo 17"/>
          <xdr:cNvSpPr>
            <a:spLocks noChangeAspect="1"/>
          </xdr:cNvSpPr>
        </xdr:nvSpPr>
        <xdr:spPr>
          <a:xfrm>
            <a:off x="7553325" y="1295400"/>
            <a:ext cx="2412000" cy="241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9" name="CaixaDeTexto 18"/>
          <xdr:cNvSpPr txBox="1"/>
        </xdr:nvSpPr>
        <xdr:spPr>
          <a:xfrm>
            <a:off x="7553325" y="1428750"/>
            <a:ext cx="2412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C00000"/>
                </a:solidFill>
                <a:latin typeface="Arial Narrow" panose="020B0606020202030204" pitchFamily="34" charset="0"/>
                <a:cs typeface="Arial" panose="020B0604020202020204" pitchFamily="34" charset="0"/>
              </a:rPr>
              <a:t>Vídeo</a:t>
            </a:r>
            <a:r>
              <a:rPr lang="pt-BR" sz="1400" b="1" baseline="0">
                <a:solidFill>
                  <a:srgbClr val="C00000"/>
                </a:solidFill>
                <a:latin typeface="Arial Narrow" panose="020B0606020202030204" pitchFamily="34" charset="0"/>
                <a:cs typeface="Arial" panose="020B0604020202020204" pitchFamily="34" charset="0"/>
              </a:rPr>
              <a:t> Aulas de Excel Gratuito</a:t>
            </a:r>
            <a:endParaRPr lang="pt-BR" sz="1400" b="1">
              <a:solidFill>
                <a:srgbClr val="C00000"/>
              </a:solidFill>
              <a:latin typeface="Arial Narrow" panose="020B0606020202030204" pitchFamily="34" charset="0"/>
              <a:cs typeface="Arial" panose="020B0604020202020204" pitchFamily="34" charset="0"/>
            </a:endParaRPr>
          </a:p>
        </xdr:txBody>
      </xdr:sp>
      <xdr:sp macro="" textlink="">
        <xdr:nvSpPr>
          <xdr:cNvPr id="20" name="CaixaDeTexto 19"/>
          <xdr:cNvSpPr txBox="1"/>
        </xdr:nvSpPr>
        <xdr:spPr>
          <a:xfrm>
            <a:off x="7553325" y="1704975"/>
            <a:ext cx="2412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0" i="0">
                <a:solidFill>
                  <a:schemeClr val="bg1"/>
                </a:solidFill>
                <a:latin typeface="Arial Narrow" panose="020B0606020202030204" pitchFamily="34" charset="0"/>
              </a:rPr>
              <a:t>youtube.com/c/FlavioSouza3350</a:t>
            </a:r>
          </a:p>
        </xdr:txBody>
      </xdr:sp>
      <xdr:pic>
        <xdr:nvPicPr>
          <xdr:cNvPr id="21" name="Imagem 20"/>
          <xdr:cNvPicPr>
            <a:picLocks noChangeAspect="1"/>
          </xdr:cNvPicPr>
        </xdr:nvPicPr>
        <xdr:blipFill>
          <a:blip xmlns:r="http://schemas.openxmlformats.org/officeDocument/2006/relationships" r:embed="rId8"/>
          <a:stretch>
            <a:fillRect/>
          </a:stretch>
        </xdr:blipFill>
        <xdr:spPr>
          <a:xfrm>
            <a:off x="8143875" y="2171700"/>
            <a:ext cx="1260000" cy="1260000"/>
          </a:xfrm>
          <a:prstGeom prst="rect">
            <a:avLst/>
          </a:prstGeom>
        </xdr:spPr>
      </xdr:pic>
    </xdr:grpSp>
    <xdr:clientData/>
  </xdr:twoCellAnchor>
  <xdr:twoCellAnchor editAs="absolute">
    <xdr:from>
      <xdr:col>14</xdr:col>
      <xdr:colOff>447676</xdr:colOff>
      <xdr:row>4</xdr:row>
      <xdr:rowOff>57150</xdr:rowOff>
    </xdr:from>
    <xdr:to>
      <xdr:col>18</xdr:col>
      <xdr:colOff>192676</xdr:colOff>
      <xdr:row>10</xdr:row>
      <xdr:rowOff>240300</xdr:rowOff>
    </xdr:to>
    <xdr:grpSp>
      <xdr:nvGrpSpPr>
        <xdr:cNvPr id="22" name="Grupo 21">
          <a:hlinkClick xmlns:r="http://schemas.openxmlformats.org/officeDocument/2006/relationships" r:id="rId9"/>
        </xdr:cNvPr>
        <xdr:cNvGrpSpPr/>
      </xdr:nvGrpSpPr>
      <xdr:grpSpPr>
        <a:xfrm>
          <a:off x="10029826" y="1295400"/>
          <a:ext cx="2412000" cy="2412000"/>
          <a:chOff x="10029826" y="1295400"/>
          <a:chExt cx="2412000" cy="2412000"/>
        </a:xfrm>
      </xdr:grpSpPr>
      <xdr:sp macro="" textlink="">
        <xdr:nvSpPr>
          <xdr:cNvPr id="23" name="Retângulo 22"/>
          <xdr:cNvSpPr>
            <a:spLocks noChangeAspect="1"/>
          </xdr:cNvSpPr>
        </xdr:nvSpPr>
        <xdr:spPr>
          <a:xfrm>
            <a:off x="10029826" y="1295400"/>
            <a:ext cx="2412000" cy="2412000"/>
          </a:xfrm>
          <a:prstGeom prst="rect">
            <a:avLst/>
          </a:prstGeom>
          <a:solidFill>
            <a:schemeClr val="accent5"/>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4" name="CaixaDeTexto 23"/>
          <xdr:cNvSpPr txBox="1"/>
        </xdr:nvSpPr>
        <xdr:spPr>
          <a:xfrm>
            <a:off x="10029826" y="1428750"/>
            <a:ext cx="2412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C00000"/>
                </a:solidFill>
                <a:latin typeface="Arial Narrow" panose="020B0606020202030204" pitchFamily="34" charset="0"/>
                <a:cs typeface="Arial" panose="020B0604020202020204" pitchFamily="34" charset="0"/>
              </a:rPr>
              <a:t>Conteúdo</a:t>
            </a:r>
            <a:r>
              <a:rPr lang="pt-BR" sz="1400" b="1" baseline="0">
                <a:solidFill>
                  <a:srgbClr val="C00000"/>
                </a:solidFill>
                <a:latin typeface="Arial Narrow" panose="020B0606020202030204" pitchFamily="34" charset="0"/>
                <a:cs typeface="Arial" panose="020B0604020202020204" pitchFamily="34" charset="0"/>
              </a:rPr>
              <a:t> de Excel Gratuito</a:t>
            </a:r>
            <a:endParaRPr lang="pt-BR" sz="1400" b="1">
              <a:solidFill>
                <a:srgbClr val="C00000"/>
              </a:solidFill>
              <a:latin typeface="Arial Narrow" panose="020B0606020202030204" pitchFamily="34" charset="0"/>
              <a:cs typeface="Arial" panose="020B0604020202020204" pitchFamily="34" charset="0"/>
            </a:endParaRPr>
          </a:p>
        </xdr:txBody>
      </xdr:sp>
      <xdr:sp macro="" textlink="">
        <xdr:nvSpPr>
          <xdr:cNvPr id="25" name="CaixaDeTexto 24"/>
          <xdr:cNvSpPr txBox="1"/>
        </xdr:nvSpPr>
        <xdr:spPr>
          <a:xfrm>
            <a:off x="10029826" y="1704975"/>
            <a:ext cx="2412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0" i="0">
                <a:solidFill>
                  <a:schemeClr val="bg1"/>
                </a:solidFill>
                <a:latin typeface="Arial Narrow" panose="020B0606020202030204" pitchFamily="34" charset="0"/>
              </a:rPr>
              <a:t>blog.souza.xyz/</a:t>
            </a:r>
          </a:p>
        </xdr:txBody>
      </xdr:sp>
      <xdr:pic>
        <xdr:nvPicPr>
          <xdr:cNvPr id="26" name="Imagem 25"/>
          <xdr:cNvPicPr>
            <a:picLocks noChangeAspect="1"/>
          </xdr:cNvPicPr>
        </xdr:nvPicPr>
        <xdr:blipFill>
          <a:blip xmlns:r="http://schemas.openxmlformats.org/officeDocument/2006/relationships" r:embed="rId10">
            <a:clrChange>
              <a:clrFrom>
                <a:srgbClr val="000000"/>
              </a:clrFrom>
              <a:clrTo>
                <a:srgbClr val="000000">
                  <a:alpha val="0"/>
                </a:srgbClr>
              </a:clrTo>
            </a:clrChange>
          </a:blip>
          <a:stretch>
            <a:fillRect/>
          </a:stretch>
        </xdr:blipFill>
        <xdr:spPr>
          <a:xfrm>
            <a:off x="10696575" y="2265975"/>
            <a:ext cx="1080000" cy="1080000"/>
          </a:xfrm>
          <a:prstGeom prst="rect">
            <a:avLst/>
          </a:prstGeom>
        </xdr:spPr>
      </xdr:pic>
    </xdr:grpSp>
    <xdr:clientData/>
  </xdr:twoCellAnchor>
  <xdr:twoCellAnchor editAs="absolute">
    <xdr:from>
      <xdr:col>4</xdr:col>
      <xdr:colOff>8196</xdr:colOff>
      <xdr:row>1</xdr:row>
      <xdr:rowOff>57150</xdr:rowOff>
    </xdr:from>
    <xdr:to>
      <xdr:col>5</xdr:col>
      <xdr:colOff>220296</xdr:colOff>
      <xdr:row>2</xdr:row>
      <xdr:rowOff>38100</xdr:rowOff>
    </xdr:to>
    <xdr:sp macro="" textlink="">
      <xdr:nvSpPr>
        <xdr:cNvPr id="31" name="Retângulo 30">
          <a:hlinkClick xmlns:r="http://schemas.openxmlformats.org/officeDocument/2006/relationships" r:id="rId11"/>
          <a:extLst>
            <a:ext uri="{FF2B5EF4-FFF2-40B4-BE49-F238E27FC236}">
              <a16:creationId xmlns:a16="http://schemas.microsoft.com/office/drawing/2014/main" xmlns="" id="{DA51B8B2-F2D7-4326-A77A-BE56CE7C72D4}"/>
            </a:ext>
          </a:extLst>
        </xdr:cNvPr>
        <xdr:cNvSpPr/>
      </xdr:nvSpPr>
      <xdr:spPr>
        <a:xfrm>
          <a:off x="2351346"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Passo a passo</a:t>
          </a:r>
        </a:p>
      </xdr:txBody>
    </xdr:sp>
    <xdr:clientData/>
  </xdr:twoCellAnchor>
  <xdr:twoCellAnchor editAs="absolute">
    <xdr:from>
      <xdr:col>5</xdr:col>
      <xdr:colOff>266694</xdr:colOff>
      <xdr:row>1</xdr:row>
      <xdr:rowOff>57150</xdr:rowOff>
    </xdr:from>
    <xdr:to>
      <xdr:col>6</xdr:col>
      <xdr:colOff>478794</xdr:colOff>
      <xdr:row>2</xdr:row>
      <xdr:rowOff>38100</xdr:rowOff>
    </xdr:to>
    <xdr:sp macro="" textlink="">
      <xdr:nvSpPr>
        <xdr:cNvPr id="32" name="Retângulo 31">
          <a:hlinkClick xmlns:r="http://schemas.openxmlformats.org/officeDocument/2006/relationships" r:id="rId12"/>
          <a:extLst>
            <a:ext uri="{FF2B5EF4-FFF2-40B4-BE49-F238E27FC236}">
              <a16:creationId xmlns:a16="http://schemas.microsoft.com/office/drawing/2014/main" xmlns="" id="{8F7A2942-91AE-4BCE-8A2B-ACBDBE83EEAE}"/>
            </a:ext>
          </a:extLst>
        </xdr:cNvPr>
        <xdr:cNvSpPr/>
      </xdr:nvSpPr>
      <xdr:spPr>
        <a:xfrm>
          <a:off x="3333744"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Dúvidas</a:t>
          </a:r>
        </a:p>
      </xdr:txBody>
    </xdr:sp>
    <xdr:clientData/>
  </xdr:twoCellAnchor>
  <xdr:twoCellAnchor editAs="absolute">
    <xdr:from>
      <xdr:col>6</xdr:col>
      <xdr:colOff>533393</xdr:colOff>
      <xdr:row>1</xdr:row>
      <xdr:rowOff>57150</xdr:rowOff>
    </xdr:from>
    <xdr:to>
      <xdr:col>8</xdr:col>
      <xdr:colOff>21593</xdr:colOff>
      <xdr:row>2</xdr:row>
      <xdr:rowOff>38100</xdr:rowOff>
    </xdr:to>
    <xdr:sp macro="" textlink="">
      <xdr:nvSpPr>
        <xdr:cNvPr id="36" name="Retângulo 35">
          <a:hlinkClick xmlns:r="http://schemas.openxmlformats.org/officeDocument/2006/relationships" r:id="rId13"/>
          <a:extLst>
            <a:ext uri="{FF2B5EF4-FFF2-40B4-BE49-F238E27FC236}">
              <a16:creationId xmlns:a16="http://schemas.microsoft.com/office/drawing/2014/main" xmlns="" id="{8F7A2942-91AE-4BCE-8A2B-ACBDBE83EEAE}"/>
            </a:ext>
          </a:extLst>
        </xdr:cNvPr>
        <xdr:cNvSpPr/>
      </xdr:nvSpPr>
      <xdr:spPr>
        <a:xfrm>
          <a:off x="4324343" y="438150"/>
          <a:ext cx="936000" cy="29527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0">
              <a:solidFill>
                <a:schemeClr val="bg1"/>
              </a:solidFill>
            </a:rPr>
            <a:t>Sugestões</a:t>
          </a:r>
        </a:p>
      </xdr:txBody>
    </xdr:sp>
    <xdr:clientData/>
  </xdr:twoCellAnchor>
  <xdr:twoCellAnchor editAs="absolute">
    <xdr:from>
      <xdr:col>8</xdr:col>
      <xdr:colOff>76193</xdr:colOff>
      <xdr:row>1</xdr:row>
      <xdr:rowOff>57150</xdr:rowOff>
    </xdr:from>
    <xdr:to>
      <xdr:col>9</xdr:col>
      <xdr:colOff>288293</xdr:colOff>
      <xdr:row>2</xdr:row>
      <xdr:rowOff>38100</xdr:rowOff>
    </xdr:to>
    <xdr:sp macro="" textlink="">
      <xdr:nvSpPr>
        <xdr:cNvPr id="37" name="Retângulo 36">
          <a:hlinkClick xmlns:r="http://schemas.openxmlformats.org/officeDocument/2006/relationships" r:id="rId14"/>
          <a:extLst>
            <a:ext uri="{FF2B5EF4-FFF2-40B4-BE49-F238E27FC236}">
              <a16:creationId xmlns:a16="http://schemas.microsoft.com/office/drawing/2014/main" xmlns="" id="{8F7A2942-91AE-4BCE-8A2B-ACBDBE83EEAE}"/>
            </a:ext>
          </a:extLst>
        </xdr:cNvPr>
        <xdr:cNvSpPr/>
      </xdr:nvSpPr>
      <xdr:spPr>
        <a:xfrm>
          <a:off x="5314943" y="438150"/>
          <a:ext cx="936000" cy="295275"/>
        </a:xfrm>
        <a:prstGeom prst="rect">
          <a:avLst/>
        </a:prstGeom>
        <a:solidFill>
          <a:schemeClr val="bg1"/>
        </a:solidFill>
        <a:ln>
          <a:solidFill>
            <a:schemeClr val="bg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36000" rIns="36000" bIns="36000" rtlCol="0" anchor="t"/>
        <a:lstStyle/>
        <a:p>
          <a:pPr algn="ctr"/>
          <a:r>
            <a:rPr lang="pt-BR" sz="1100" b="1">
              <a:solidFill>
                <a:sysClr val="windowText" lastClr="000000"/>
              </a:solidFill>
            </a:rPr>
            <a:t>Sobre nós</a:t>
          </a:r>
        </a:p>
      </xdr:txBody>
    </xdr:sp>
    <xdr:clientData/>
  </xdr:twoCellAnchor>
  <xdr:twoCellAnchor editAs="absolute">
    <xdr:from>
      <xdr:col>4</xdr:col>
      <xdr:colOff>8199</xdr:colOff>
      <xdr:row>0</xdr:row>
      <xdr:rowOff>0</xdr:rowOff>
    </xdr:from>
    <xdr:to>
      <xdr:col>5</xdr:col>
      <xdr:colOff>184299</xdr:colOff>
      <xdr:row>1</xdr:row>
      <xdr:rowOff>15000</xdr:rowOff>
    </xdr:to>
    <xdr:sp macro="" textlink="">
      <xdr:nvSpPr>
        <xdr:cNvPr id="38" name="Retângulo 37">
          <a:hlinkClick xmlns:r="http://schemas.openxmlformats.org/officeDocument/2006/relationships" r:id="rId15"/>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5</xdr:col>
      <xdr:colOff>257699</xdr:colOff>
      <xdr:row>0</xdr:row>
      <xdr:rowOff>0</xdr:rowOff>
    </xdr:from>
    <xdr:to>
      <xdr:col>6</xdr:col>
      <xdr:colOff>433799</xdr:colOff>
      <xdr:row>1</xdr:row>
      <xdr:rowOff>15000</xdr:rowOff>
    </xdr:to>
    <xdr:sp macro="" textlink="">
      <xdr:nvSpPr>
        <xdr:cNvPr id="39" name="Retângulo 38">
          <a:hlinkClick xmlns:r="http://schemas.openxmlformats.org/officeDocument/2006/relationships" r:id="rId16"/>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12</xdr:col>
      <xdr:colOff>47612</xdr:colOff>
      <xdr:row>0</xdr:row>
      <xdr:rowOff>0</xdr:rowOff>
    </xdr:from>
    <xdr:to>
      <xdr:col>13</xdr:col>
      <xdr:colOff>223712</xdr:colOff>
      <xdr:row>1</xdr:row>
      <xdr:rowOff>15000</xdr:rowOff>
    </xdr:to>
    <xdr:sp macro="" textlink="">
      <xdr:nvSpPr>
        <xdr:cNvPr id="40" name="Retângulo 39">
          <a:hlinkClick xmlns:r="http://schemas.openxmlformats.org/officeDocument/2006/relationships" r:id="rId17"/>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14</xdr:col>
      <xdr:colOff>547670</xdr:colOff>
      <xdr:row>0</xdr:row>
      <xdr:rowOff>0</xdr:rowOff>
    </xdr:from>
    <xdr:to>
      <xdr:col>15</xdr:col>
      <xdr:colOff>723770</xdr:colOff>
      <xdr:row>1</xdr:row>
      <xdr:rowOff>15000</xdr:rowOff>
    </xdr:to>
    <xdr:sp macro="" textlink="">
      <xdr:nvSpPr>
        <xdr:cNvPr id="41" name="Retângulo 40">
          <a:hlinkClick xmlns:r="http://schemas.openxmlformats.org/officeDocument/2006/relationships" r:id="rId11"/>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solidFill>
          <a:schemeClr val="accent1"/>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INSTUÇÕES</a:t>
          </a:r>
        </a:p>
      </xdr:txBody>
    </xdr:sp>
    <xdr:clientData/>
  </xdr:twoCellAnchor>
  <xdr:twoCellAnchor editAs="absolute">
    <xdr:from>
      <xdr:col>0</xdr:col>
      <xdr:colOff>0</xdr:colOff>
      <xdr:row>0</xdr:row>
      <xdr:rowOff>0</xdr:rowOff>
    </xdr:from>
    <xdr:to>
      <xdr:col>2</xdr:col>
      <xdr:colOff>57308</xdr:colOff>
      <xdr:row>0</xdr:row>
      <xdr:rowOff>378000</xdr:rowOff>
    </xdr:to>
    <xdr:pic>
      <xdr:nvPicPr>
        <xdr:cNvPr id="42" name="Imagem 41"/>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6</xdr:col>
      <xdr:colOff>504818</xdr:colOff>
      <xdr:row>0</xdr:row>
      <xdr:rowOff>0</xdr:rowOff>
    </xdr:from>
    <xdr:to>
      <xdr:col>7</xdr:col>
      <xdr:colOff>680918</xdr:colOff>
      <xdr:row>1</xdr:row>
      <xdr:rowOff>15000</xdr:rowOff>
    </xdr:to>
    <xdr:sp macro="" textlink="">
      <xdr:nvSpPr>
        <xdr:cNvPr id="43" name="Retângulo 42">
          <a:hlinkClick xmlns:r="http://schemas.openxmlformats.org/officeDocument/2006/relationships" r:id="rId19"/>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13</xdr:col>
      <xdr:colOff>295268</xdr:colOff>
      <xdr:row>0</xdr:row>
      <xdr:rowOff>0</xdr:rowOff>
    </xdr:from>
    <xdr:to>
      <xdr:col>14</xdr:col>
      <xdr:colOff>471368</xdr:colOff>
      <xdr:row>1</xdr:row>
      <xdr:rowOff>15000</xdr:rowOff>
    </xdr:to>
    <xdr:sp macro="" textlink="">
      <xdr:nvSpPr>
        <xdr:cNvPr id="44" name="Retângulo 43">
          <a:hlinkClick xmlns:r="http://schemas.openxmlformats.org/officeDocument/2006/relationships" r:id="rId20"/>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8</xdr:col>
      <xdr:colOff>28568</xdr:colOff>
      <xdr:row>0</xdr:row>
      <xdr:rowOff>0</xdr:rowOff>
    </xdr:from>
    <xdr:to>
      <xdr:col>9</xdr:col>
      <xdr:colOff>204668</xdr:colOff>
      <xdr:row>1</xdr:row>
      <xdr:rowOff>15000</xdr:rowOff>
    </xdr:to>
    <xdr:sp macro="" textlink="">
      <xdr:nvSpPr>
        <xdr:cNvPr id="45" name="Retângulo 44">
          <a:hlinkClick xmlns:r="http://schemas.openxmlformats.org/officeDocument/2006/relationships" r:id="rId21"/>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9</xdr:col>
      <xdr:colOff>266693</xdr:colOff>
      <xdr:row>0</xdr:row>
      <xdr:rowOff>0</xdr:rowOff>
    </xdr:from>
    <xdr:to>
      <xdr:col>10</xdr:col>
      <xdr:colOff>442793</xdr:colOff>
      <xdr:row>1</xdr:row>
      <xdr:rowOff>15000</xdr:rowOff>
    </xdr:to>
    <xdr:sp macro="" textlink="">
      <xdr:nvSpPr>
        <xdr:cNvPr id="46" name="Retângulo 45">
          <a:hlinkClick xmlns:r="http://schemas.openxmlformats.org/officeDocument/2006/relationships" r:id="rId22"/>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10</xdr:col>
      <xdr:colOff>514343</xdr:colOff>
      <xdr:row>0</xdr:row>
      <xdr:rowOff>0</xdr:rowOff>
    </xdr:from>
    <xdr:to>
      <xdr:col>11</xdr:col>
      <xdr:colOff>690443</xdr:colOff>
      <xdr:row>1</xdr:row>
      <xdr:rowOff>15000</xdr:rowOff>
    </xdr:to>
    <xdr:sp macro="" textlink="">
      <xdr:nvSpPr>
        <xdr:cNvPr id="47" name="Retângulo 46">
          <a:hlinkClick xmlns:r="http://schemas.openxmlformats.org/officeDocument/2006/relationships" r:id="rId23"/>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676275</xdr:colOff>
      <xdr:row>2</xdr:row>
      <xdr:rowOff>180975</xdr:rowOff>
    </xdr:from>
    <xdr:ext cx="4229100" cy="432000"/>
    <xdr:sp macro="" textlink="">
      <xdr:nvSpPr>
        <xdr:cNvPr id="2" name="CaixaDeTexto 1"/>
        <xdr:cNvSpPr txBox="1"/>
      </xdr:nvSpPr>
      <xdr:spPr>
        <a:xfrm>
          <a:off x="4429125" y="876300"/>
          <a:ext cx="42291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r"/>
          <a:r>
            <a:rPr lang="pt-BR" sz="1000"/>
            <a:t>Nessa aba você encontra um relatório pronto</a:t>
          </a:r>
          <a:r>
            <a:rPr lang="pt-BR" sz="1000" baseline="0"/>
            <a:t> para impressão com os resultados da contrução dos cenários.</a:t>
          </a:r>
          <a:endParaRPr lang="pt-BR" sz="1000"/>
        </a:p>
      </xdr:txBody>
    </xdr:sp>
    <xdr:clientData/>
  </xdr:oneCellAnchor>
  <xdr:twoCellAnchor editAs="absolute">
    <xdr:from>
      <xdr:col>5</xdr:col>
      <xdr:colOff>8199</xdr:colOff>
      <xdr:row>0</xdr:row>
      <xdr:rowOff>0</xdr:rowOff>
    </xdr:from>
    <xdr:to>
      <xdr:col>6</xdr:col>
      <xdr:colOff>203349</xdr:colOff>
      <xdr:row>1</xdr:row>
      <xdr:rowOff>15000</xdr:rowOff>
    </xdr:to>
    <xdr:sp macro="" textlink="">
      <xdr:nvSpPr>
        <xdr:cNvPr id="3" name="Retângulo 2">
          <a:hlinkClick xmlns:r="http://schemas.openxmlformats.org/officeDocument/2006/relationships" r:id="rId1"/>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6</xdr:col>
      <xdr:colOff>276749</xdr:colOff>
      <xdr:row>0</xdr:row>
      <xdr:rowOff>0</xdr:rowOff>
    </xdr:from>
    <xdr:to>
      <xdr:col>7</xdr:col>
      <xdr:colOff>471899</xdr:colOff>
      <xdr:row>1</xdr:row>
      <xdr:rowOff>15000</xdr:rowOff>
    </xdr:to>
    <xdr:sp macro="" textlink="">
      <xdr:nvSpPr>
        <xdr:cNvPr id="4" name="Retângulo 3">
          <a:hlinkClick xmlns:r="http://schemas.openxmlformats.org/officeDocument/2006/relationships" r:id="rId2"/>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13</xdr:col>
      <xdr:colOff>200012</xdr:colOff>
      <xdr:row>0</xdr:row>
      <xdr:rowOff>0</xdr:rowOff>
    </xdr:from>
    <xdr:to>
      <xdr:col>14</xdr:col>
      <xdr:colOff>395162</xdr:colOff>
      <xdr:row>1</xdr:row>
      <xdr:rowOff>15000</xdr:rowOff>
    </xdr:to>
    <xdr:sp macro="" textlink="">
      <xdr:nvSpPr>
        <xdr:cNvPr id="5" name="Retângulo 4">
          <a:hlinkClick xmlns:r="http://schemas.openxmlformats.org/officeDocument/2006/relationships" r:id="rId3"/>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solidFill>
          <a:schemeClr val="accent1"/>
        </a:solidFill>
        <a:ln>
          <a:solidFill>
            <a:schemeClr val="accent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RELATÓRIO</a:t>
          </a:r>
        </a:p>
      </xdr:txBody>
    </xdr:sp>
    <xdr:clientData/>
  </xdr:twoCellAnchor>
  <xdr:twoCellAnchor editAs="absolute">
    <xdr:from>
      <xdr:col>16</xdr:col>
      <xdr:colOff>33320</xdr:colOff>
      <xdr:row>0</xdr:row>
      <xdr:rowOff>0</xdr:rowOff>
    </xdr:from>
    <xdr:to>
      <xdr:col>17</xdr:col>
      <xdr:colOff>228470</xdr:colOff>
      <xdr:row>1</xdr:row>
      <xdr:rowOff>15000</xdr:rowOff>
    </xdr:to>
    <xdr:sp macro="" textlink="">
      <xdr:nvSpPr>
        <xdr:cNvPr id="6" name="Retângulo 5">
          <a:hlinkClick xmlns:r="http://schemas.openxmlformats.org/officeDocument/2006/relationships" r:id="rId4"/>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INSTUÇÕES</a:t>
          </a:r>
        </a:p>
      </xdr:txBody>
    </xdr:sp>
    <xdr:clientData/>
  </xdr:twoCellAnchor>
  <xdr:twoCellAnchor editAs="absolute">
    <xdr:from>
      <xdr:col>0</xdr:col>
      <xdr:colOff>0</xdr:colOff>
      <xdr:row>0</xdr:row>
      <xdr:rowOff>0</xdr:rowOff>
    </xdr:from>
    <xdr:to>
      <xdr:col>3</xdr:col>
      <xdr:colOff>28733</xdr:colOff>
      <xdr:row>0</xdr:row>
      <xdr:rowOff>378000</xdr:rowOff>
    </xdr:to>
    <xdr:pic>
      <xdr:nvPicPr>
        <xdr:cNvPr id="7" name="Imagem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7</xdr:col>
      <xdr:colOff>542918</xdr:colOff>
      <xdr:row>0</xdr:row>
      <xdr:rowOff>0</xdr:rowOff>
    </xdr:from>
    <xdr:to>
      <xdr:col>9</xdr:col>
      <xdr:colOff>33218</xdr:colOff>
      <xdr:row>1</xdr:row>
      <xdr:rowOff>15000</xdr:rowOff>
    </xdr:to>
    <xdr:sp macro="" textlink="">
      <xdr:nvSpPr>
        <xdr:cNvPr id="8" name="Retângulo 7">
          <a:hlinkClick xmlns:r="http://schemas.openxmlformats.org/officeDocument/2006/relationships" r:id="rId6"/>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14</xdr:col>
      <xdr:colOff>466718</xdr:colOff>
      <xdr:row>0</xdr:row>
      <xdr:rowOff>0</xdr:rowOff>
    </xdr:from>
    <xdr:to>
      <xdr:col>15</xdr:col>
      <xdr:colOff>661868</xdr:colOff>
      <xdr:row>1</xdr:row>
      <xdr:rowOff>15000</xdr:rowOff>
    </xdr:to>
    <xdr:sp macro="" textlink="">
      <xdr:nvSpPr>
        <xdr:cNvPr id="9" name="Retângulo 8">
          <a:hlinkClick xmlns:r="http://schemas.openxmlformats.org/officeDocument/2006/relationships" r:id="rId7"/>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9</xdr:col>
      <xdr:colOff>104768</xdr:colOff>
      <xdr:row>0</xdr:row>
      <xdr:rowOff>0</xdr:rowOff>
    </xdr:from>
    <xdr:to>
      <xdr:col>10</xdr:col>
      <xdr:colOff>299918</xdr:colOff>
      <xdr:row>1</xdr:row>
      <xdr:rowOff>15000</xdr:rowOff>
    </xdr:to>
    <xdr:sp macro="" textlink="">
      <xdr:nvSpPr>
        <xdr:cNvPr id="10" name="Retângulo 9">
          <a:hlinkClick xmlns:r="http://schemas.openxmlformats.org/officeDocument/2006/relationships" r:id="rId8"/>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10</xdr:col>
      <xdr:colOff>361943</xdr:colOff>
      <xdr:row>0</xdr:row>
      <xdr:rowOff>0</xdr:rowOff>
    </xdr:from>
    <xdr:to>
      <xdr:col>11</xdr:col>
      <xdr:colOff>557093</xdr:colOff>
      <xdr:row>1</xdr:row>
      <xdr:rowOff>15000</xdr:rowOff>
    </xdr:to>
    <xdr:sp macro="" textlink="">
      <xdr:nvSpPr>
        <xdr:cNvPr id="11" name="Retângulo 10">
          <a:hlinkClick xmlns:r="http://schemas.openxmlformats.org/officeDocument/2006/relationships" r:id="rId9"/>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11</xdr:col>
      <xdr:colOff>628643</xdr:colOff>
      <xdr:row>0</xdr:row>
      <xdr:rowOff>0</xdr:rowOff>
    </xdr:from>
    <xdr:to>
      <xdr:col>13</xdr:col>
      <xdr:colOff>118943</xdr:colOff>
      <xdr:row>1</xdr:row>
      <xdr:rowOff>15000</xdr:rowOff>
    </xdr:to>
    <xdr:sp macro="" textlink="">
      <xdr:nvSpPr>
        <xdr:cNvPr id="12" name="Retângulo 11">
          <a:hlinkClick xmlns:r="http://schemas.openxmlformats.org/officeDocument/2006/relationships" r:id="rId10"/>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mc:AlternateContent xmlns:mc="http://schemas.openxmlformats.org/markup-compatibility/2006">
    <mc:Choice xmlns:a14="http://schemas.microsoft.com/office/drawing/2010/main" Requires="a14">
      <xdr:twoCellAnchor editAs="oneCell">
        <xdr:from>
          <xdr:col>5</xdr:col>
          <xdr:colOff>142875</xdr:colOff>
          <xdr:row>2</xdr:row>
          <xdr:rowOff>28575</xdr:rowOff>
        </xdr:from>
        <xdr:to>
          <xdr:col>6</xdr:col>
          <xdr:colOff>190500</xdr:colOff>
          <xdr:row>3</xdr:row>
          <xdr:rowOff>66675</xdr:rowOff>
        </xdr:to>
        <xdr:sp macro="" textlink="">
          <xdr:nvSpPr>
            <xdr:cNvPr id="5121" name="btoPrint"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28575</xdr:rowOff>
        </xdr:from>
        <xdr:to>
          <xdr:col>7</xdr:col>
          <xdr:colOff>333375</xdr:colOff>
          <xdr:row>3</xdr:row>
          <xdr:rowOff>66675</xdr:rowOff>
        </xdr:to>
        <xdr:sp macro="" textlink="">
          <xdr:nvSpPr>
            <xdr:cNvPr id="5122" name="btoPdf"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2</xdr:col>
      <xdr:colOff>4100506</xdr:colOff>
      <xdr:row>3</xdr:row>
      <xdr:rowOff>19050</xdr:rowOff>
    </xdr:from>
    <xdr:to>
      <xdr:col>6</xdr:col>
      <xdr:colOff>785806</xdr:colOff>
      <xdr:row>4</xdr:row>
      <xdr:rowOff>178254</xdr:rowOff>
    </xdr:to>
    <xdr:sp macro="" textlink="">
      <xdr:nvSpPr>
        <xdr:cNvPr id="2" name="CaixaDeTexto 1"/>
        <xdr:cNvSpPr txBox="1"/>
      </xdr:nvSpPr>
      <xdr:spPr>
        <a:xfrm>
          <a:off x="5557831" y="962025"/>
          <a:ext cx="4791075" cy="425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r"/>
          <a:r>
            <a:rPr lang="pt-BR" sz="1000"/>
            <a:t>Nessa aba você irá classificar as forças</a:t>
          </a:r>
          <a:r>
            <a:rPr lang="pt-BR" sz="1000" baseline="0"/>
            <a:t> motrizes quanto ao gráu de importância e incerteza em relação a decisão estratégica da empresa.</a:t>
          </a:r>
          <a:endParaRPr lang="pt-BR" sz="1000"/>
        </a:p>
      </xdr:txBody>
    </xdr:sp>
    <xdr:clientData/>
  </xdr:twoCellAnchor>
  <xdr:twoCellAnchor editAs="absolute">
    <xdr:from>
      <xdr:col>2</xdr:col>
      <xdr:colOff>894024</xdr:colOff>
      <xdr:row>0</xdr:row>
      <xdr:rowOff>0</xdr:rowOff>
    </xdr:from>
    <xdr:to>
      <xdr:col>2</xdr:col>
      <xdr:colOff>1794024</xdr:colOff>
      <xdr:row>1</xdr:row>
      <xdr:rowOff>15000</xdr:rowOff>
    </xdr:to>
    <xdr:sp macro="" textlink="">
      <xdr:nvSpPr>
        <xdr:cNvPr id="3" name="Retângulo 2">
          <a:hlinkClick xmlns:r="http://schemas.openxmlformats.org/officeDocument/2006/relationships" r:id="rId1"/>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solidFill>
          <a:schemeClr val="accent1"/>
        </a:solidFill>
        <a:ln>
          <a:solidFill>
            <a:schemeClr val="accent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FORÇAS MOTRIZES</a:t>
          </a:r>
        </a:p>
      </xdr:txBody>
    </xdr:sp>
    <xdr:clientData/>
  </xdr:twoCellAnchor>
  <xdr:twoCellAnchor editAs="absolute">
    <xdr:from>
      <xdr:col>2</xdr:col>
      <xdr:colOff>1867424</xdr:colOff>
      <xdr:row>0</xdr:row>
      <xdr:rowOff>0</xdr:rowOff>
    </xdr:from>
    <xdr:to>
      <xdr:col>2</xdr:col>
      <xdr:colOff>2767424</xdr:colOff>
      <xdr:row>1</xdr:row>
      <xdr:rowOff>15000</xdr:rowOff>
    </xdr:to>
    <xdr:sp macro="" textlink="">
      <xdr:nvSpPr>
        <xdr:cNvPr id="4" name="Retângulo 3">
          <a:hlinkClick xmlns:r="http://schemas.openxmlformats.org/officeDocument/2006/relationships" r:id="rId2"/>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5</xdr:col>
      <xdr:colOff>1628762</xdr:colOff>
      <xdr:row>0</xdr:row>
      <xdr:rowOff>0</xdr:rowOff>
    </xdr:from>
    <xdr:to>
      <xdr:col>5</xdr:col>
      <xdr:colOff>2528762</xdr:colOff>
      <xdr:row>1</xdr:row>
      <xdr:rowOff>15000</xdr:rowOff>
    </xdr:to>
    <xdr:sp macro="" textlink="">
      <xdr:nvSpPr>
        <xdr:cNvPr id="5" name="Retângulo 4">
          <a:hlinkClick xmlns:r="http://schemas.openxmlformats.org/officeDocument/2006/relationships" r:id="rId3"/>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6</xdr:col>
      <xdr:colOff>566720</xdr:colOff>
      <xdr:row>0</xdr:row>
      <xdr:rowOff>0</xdr:rowOff>
    </xdr:from>
    <xdr:to>
      <xdr:col>8</xdr:col>
      <xdr:colOff>9395</xdr:colOff>
      <xdr:row>1</xdr:row>
      <xdr:rowOff>15000</xdr:rowOff>
    </xdr:to>
    <xdr:sp macro="" textlink="">
      <xdr:nvSpPr>
        <xdr:cNvPr id="6" name="Retângulo 5">
          <a:hlinkClick xmlns:r="http://schemas.openxmlformats.org/officeDocument/2006/relationships" r:id="rId4"/>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INSTUÇÕES</a:t>
          </a:r>
        </a:p>
      </xdr:txBody>
    </xdr:sp>
    <xdr:clientData/>
  </xdr:twoCellAnchor>
  <xdr:twoCellAnchor editAs="absolute">
    <xdr:from>
      <xdr:col>0</xdr:col>
      <xdr:colOff>0</xdr:colOff>
      <xdr:row>0</xdr:row>
      <xdr:rowOff>0</xdr:rowOff>
    </xdr:from>
    <xdr:to>
      <xdr:col>1</xdr:col>
      <xdr:colOff>781208</xdr:colOff>
      <xdr:row>0</xdr:row>
      <xdr:rowOff>378000</xdr:rowOff>
    </xdr:to>
    <xdr:pic>
      <xdr:nvPicPr>
        <xdr:cNvPr id="7" name="Imagem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2</xdr:col>
      <xdr:colOff>2838443</xdr:colOff>
      <xdr:row>0</xdr:row>
      <xdr:rowOff>0</xdr:rowOff>
    </xdr:from>
    <xdr:to>
      <xdr:col>2</xdr:col>
      <xdr:colOff>3738443</xdr:colOff>
      <xdr:row>1</xdr:row>
      <xdr:rowOff>15000</xdr:rowOff>
    </xdr:to>
    <xdr:sp macro="" textlink="">
      <xdr:nvSpPr>
        <xdr:cNvPr id="8" name="Retângulo 7">
          <a:hlinkClick xmlns:r="http://schemas.openxmlformats.org/officeDocument/2006/relationships" r:id="rId6"/>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5</xdr:col>
      <xdr:colOff>2600318</xdr:colOff>
      <xdr:row>0</xdr:row>
      <xdr:rowOff>0</xdr:rowOff>
    </xdr:from>
    <xdr:to>
      <xdr:col>6</xdr:col>
      <xdr:colOff>490418</xdr:colOff>
      <xdr:row>1</xdr:row>
      <xdr:rowOff>15000</xdr:rowOff>
    </xdr:to>
    <xdr:sp macro="" textlink="">
      <xdr:nvSpPr>
        <xdr:cNvPr id="9" name="Retângulo 8">
          <a:hlinkClick xmlns:r="http://schemas.openxmlformats.org/officeDocument/2006/relationships" r:id="rId7"/>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2</xdr:col>
      <xdr:colOff>3809993</xdr:colOff>
      <xdr:row>0</xdr:row>
      <xdr:rowOff>0</xdr:rowOff>
    </xdr:from>
    <xdr:to>
      <xdr:col>4</xdr:col>
      <xdr:colOff>99893</xdr:colOff>
      <xdr:row>1</xdr:row>
      <xdr:rowOff>15000</xdr:rowOff>
    </xdr:to>
    <xdr:sp macro="" textlink="">
      <xdr:nvSpPr>
        <xdr:cNvPr id="10" name="Retângulo 9">
          <a:hlinkClick xmlns:r="http://schemas.openxmlformats.org/officeDocument/2006/relationships" r:id="rId8"/>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4</xdr:col>
      <xdr:colOff>161918</xdr:colOff>
      <xdr:row>0</xdr:row>
      <xdr:rowOff>0</xdr:rowOff>
    </xdr:from>
    <xdr:to>
      <xdr:col>5</xdr:col>
      <xdr:colOff>576143</xdr:colOff>
      <xdr:row>1</xdr:row>
      <xdr:rowOff>15000</xdr:rowOff>
    </xdr:to>
    <xdr:sp macro="" textlink="">
      <xdr:nvSpPr>
        <xdr:cNvPr id="11" name="Retângulo 10">
          <a:hlinkClick xmlns:r="http://schemas.openxmlformats.org/officeDocument/2006/relationships" r:id="rId9"/>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5</xdr:col>
      <xdr:colOff>647693</xdr:colOff>
      <xdr:row>0</xdr:row>
      <xdr:rowOff>0</xdr:rowOff>
    </xdr:from>
    <xdr:to>
      <xdr:col>5</xdr:col>
      <xdr:colOff>1547693</xdr:colOff>
      <xdr:row>1</xdr:row>
      <xdr:rowOff>15000</xdr:rowOff>
    </xdr:to>
    <xdr:sp macro="" textlink="">
      <xdr:nvSpPr>
        <xdr:cNvPr id="12" name="Retângulo 11">
          <a:hlinkClick xmlns:r="http://schemas.openxmlformats.org/officeDocument/2006/relationships" r:id="rId10"/>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3</xdr:col>
      <xdr:colOff>1142976</xdr:colOff>
      <xdr:row>2</xdr:row>
      <xdr:rowOff>240503</xdr:rowOff>
    </xdr:from>
    <xdr:to>
      <xdr:col>8</xdr:col>
      <xdr:colOff>601476</xdr:colOff>
      <xdr:row>4</xdr:row>
      <xdr:rowOff>160535</xdr:rowOff>
    </xdr:to>
    <xdr:sp macro="" textlink="">
      <xdr:nvSpPr>
        <xdr:cNvPr id="2" name="CaixaDeTexto 1"/>
        <xdr:cNvSpPr txBox="1"/>
      </xdr:nvSpPr>
      <xdr:spPr>
        <a:xfrm>
          <a:off x="6607945" y="931066"/>
          <a:ext cx="5364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r"/>
          <a:r>
            <a:rPr lang="pt-BR" sz="1000"/>
            <a:t>Nessa aba você irá identificar os fatores críticos de sucesso que interferem diretamente</a:t>
          </a:r>
          <a:r>
            <a:rPr lang="pt-BR" sz="1000" baseline="0"/>
            <a:t> na decisão estratégica da empresa e relacioná-los com as força motrizes que impulsionam cada um deles.</a:t>
          </a:r>
          <a:endParaRPr lang="pt-BR" sz="1000"/>
        </a:p>
      </xdr:txBody>
    </xdr:sp>
    <xdr:clientData/>
  </xdr:twoCellAnchor>
  <xdr:twoCellAnchor editAs="absolute">
    <xdr:from>
      <xdr:col>2</xdr:col>
      <xdr:colOff>1684599</xdr:colOff>
      <xdr:row>0</xdr:row>
      <xdr:rowOff>0</xdr:rowOff>
    </xdr:from>
    <xdr:to>
      <xdr:col>2</xdr:col>
      <xdr:colOff>2584599</xdr:colOff>
      <xdr:row>1</xdr:row>
      <xdr:rowOff>15000</xdr:rowOff>
    </xdr:to>
    <xdr:sp macro="" textlink="">
      <xdr:nvSpPr>
        <xdr:cNvPr id="7" name="Retângulo 6">
          <a:hlinkClick xmlns:r="http://schemas.openxmlformats.org/officeDocument/2006/relationships" r:id="rId1"/>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2</xdr:col>
      <xdr:colOff>2657999</xdr:colOff>
      <xdr:row>0</xdr:row>
      <xdr:rowOff>0</xdr:rowOff>
    </xdr:from>
    <xdr:to>
      <xdr:col>2</xdr:col>
      <xdr:colOff>3557999</xdr:colOff>
      <xdr:row>1</xdr:row>
      <xdr:rowOff>15000</xdr:rowOff>
    </xdr:to>
    <xdr:sp macro="" textlink="">
      <xdr:nvSpPr>
        <xdr:cNvPr id="8" name="Retângulo 7">
          <a:hlinkClick xmlns:r="http://schemas.openxmlformats.org/officeDocument/2006/relationships" r:id="rId2"/>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solidFill>
          <a:schemeClr val="accent1"/>
        </a:solidFill>
        <a:ln>
          <a:solidFill>
            <a:schemeClr val="accent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FATORES CRÍTICOS</a:t>
          </a:r>
        </a:p>
      </xdr:txBody>
    </xdr:sp>
    <xdr:clientData/>
  </xdr:twoCellAnchor>
  <xdr:twoCellAnchor editAs="absolute">
    <xdr:from>
      <xdr:col>4</xdr:col>
      <xdr:colOff>685787</xdr:colOff>
      <xdr:row>0</xdr:row>
      <xdr:rowOff>0</xdr:rowOff>
    </xdr:from>
    <xdr:to>
      <xdr:col>5</xdr:col>
      <xdr:colOff>128462</xdr:colOff>
      <xdr:row>1</xdr:row>
      <xdr:rowOff>15000</xdr:rowOff>
    </xdr:to>
    <xdr:sp macro="" textlink="">
      <xdr:nvSpPr>
        <xdr:cNvPr id="9" name="Retângulo 8">
          <a:hlinkClick xmlns:r="http://schemas.openxmlformats.org/officeDocument/2006/relationships" r:id="rId3"/>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6</xdr:col>
      <xdr:colOff>690545</xdr:colOff>
      <xdr:row>0</xdr:row>
      <xdr:rowOff>0</xdr:rowOff>
    </xdr:from>
    <xdr:to>
      <xdr:col>7</xdr:col>
      <xdr:colOff>133220</xdr:colOff>
      <xdr:row>1</xdr:row>
      <xdr:rowOff>15000</xdr:rowOff>
    </xdr:to>
    <xdr:sp macro="" textlink="">
      <xdr:nvSpPr>
        <xdr:cNvPr id="10" name="Retângulo 9">
          <a:hlinkClick xmlns:r="http://schemas.openxmlformats.org/officeDocument/2006/relationships" r:id="rId4"/>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INSTUÇÕES</a:t>
          </a:r>
        </a:p>
      </xdr:txBody>
    </xdr:sp>
    <xdr:clientData/>
  </xdr:twoCellAnchor>
  <xdr:twoCellAnchor editAs="absolute">
    <xdr:from>
      <xdr:col>0</xdr:col>
      <xdr:colOff>0</xdr:colOff>
      <xdr:row>0</xdr:row>
      <xdr:rowOff>0</xdr:rowOff>
    </xdr:from>
    <xdr:to>
      <xdr:col>2</xdr:col>
      <xdr:colOff>295433</xdr:colOff>
      <xdr:row>0</xdr:row>
      <xdr:rowOff>378000</xdr:rowOff>
    </xdr:to>
    <xdr:pic>
      <xdr:nvPicPr>
        <xdr:cNvPr id="11" name="Imagem 1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2</xdr:col>
      <xdr:colOff>3629018</xdr:colOff>
      <xdr:row>0</xdr:row>
      <xdr:rowOff>0</xdr:rowOff>
    </xdr:from>
    <xdr:to>
      <xdr:col>2</xdr:col>
      <xdr:colOff>4529018</xdr:colOff>
      <xdr:row>1</xdr:row>
      <xdr:rowOff>15000</xdr:rowOff>
    </xdr:to>
    <xdr:sp macro="" textlink="">
      <xdr:nvSpPr>
        <xdr:cNvPr id="12" name="Retângulo 11">
          <a:hlinkClick xmlns:r="http://schemas.openxmlformats.org/officeDocument/2006/relationships" r:id="rId6"/>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5</xdr:col>
      <xdr:colOff>200018</xdr:colOff>
      <xdr:row>0</xdr:row>
      <xdr:rowOff>0</xdr:rowOff>
    </xdr:from>
    <xdr:to>
      <xdr:col>6</xdr:col>
      <xdr:colOff>614243</xdr:colOff>
      <xdr:row>1</xdr:row>
      <xdr:rowOff>15000</xdr:rowOff>
    </xdr:to>
    <xdr:sp macro="" textlink="">
      <xdr:nvSpPr>
        <xdr:cNvPr id="13" name="Retângulo 12">
          <a:hlinkClick xmlns:r="http://schemas.openxmlformats.org/officeDocument/2006/relationships" r:id="rId7"/>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2</xdr:col>
      <xdr:colOff>4600568</xdr:colOff>
      <xdr:row>0</xdr:row>
      <xdr:rowOff>0</xdr:rowOff>
    </xdr:from>
    <xdr:to>
      <xdr:col>3</xdr:col>
      <xdr:colOff>699968</xdr:colOff>
      <xdr:row>1</xdr:row>
      <xdr:rowOff>15000</xdr:rowOff>
    </xdr:to>
    <xdr:sp macro="" textlink="">
      <xdr:nvSpPr>
        <xdr:cNvPr id="14" name="Retângulo 13">
          <a:hlinkClick xmlns:r="http://schemas.openxmlformats.org/officeDocument/2006/relationships" r:id="rId8"/>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3</xdr:col>
      <xdr:colOff>761993</xdr:colOff>
      <xdr:row>0</xdr:row>
      <xdr:rowOff>0</xdr:rowOff>
    </xdr:from>
    <xdr:to>
      <xdr:col>3</xdr:col>
      <xdr:colOff>1661993</xdr:colOff>
      <xdr:row>1</xdr:row>
      <xdr:rowOff>15000</xdr:rowOff>
    </xdr:to>
    <xdr:sp macro="" textlink="">
      <xdr:nvSpPr>
        <xdr:cNvPr id="15" name="Retângulo 14">
          <a:hlinkClick xmlns:r="http://schemas.openxmlformats.org/officeDocument/2006/relationships" r:id="rId9"/>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3</xdr:col>
      <xdr:colOff>1733543</xdr:colOff>
      <xdr:row>0</xdr:row>
      <xdr:rowOff>0</xdr:rowOff>
    </xdr:from>
    <xdr:to>
      <xdr:col>4</xdr:col>
      <xdr:colOff>604718</xdr:colOff>
      <xdr:row>1</xdr:row>
      <xdr:rowOff>15000</xdr:rowOff>
    </xdr:to>
    <xdr:sp macro="" textlink="">
      <xdr:nvSpPr>
        <xdr:cNvPr id="16" name="Retângulo 15">
          <a:hlinkClick xmlns:r="http://schemas.openxmlformats.org/officeDocument/2006/relationships" r:id="rId10"/>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4132522</xdr:colOff>
      <xdr:row>2</xdr:row>
      <xdr:rowOff>238789</xdr:rowOff>
    </xdr:from>
    <xdr:ext cx="3708000" cy="405367"/>
    <xdr:sp macro="" textlink="">
      <xdr:nvSpPr>
        <xdr:cNvPr id="2" name="CaixaDeTexto 1"/>
        <xdr:cNvSpPr txBox="1"/>
      </xdr:nvSpPr>
      <xdr:spPr>
        <a:xfrm>
          <a:off x="4962558" y="932753"/>
          <a:ext cx="3708000" cy="405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r"/>
          <a:r>
            <a:rPr lang="pt-BR" sz="1000"/>
            <a:t>Nessa aba você encontra o ranking das forças motrizes e dos fatores críticos de sucesso ou fracasso por ordem de criticidade. </a:t>
          </a:r>
        </a:p>
      </xdr:txBody>
    </xdr:sp>
    <xdr:clientData/>
  </xdr:oneCellAnchor>
  <xdr:twoCellAnchor editAs="absolute">
    <xdr:from>
      <xdr:col>2</xdr:col>
      <xdr:colOff>1513149</xdr:colOff>
      <xdr:row>0</xdr:row>
      <xdr:rowOff>0</xdr:rowOff>
    </xdr:from>
    <xdr:to>
      <xdr:col>2</xdr:col>
      <xdr:colOff>2413149</xdr:colOff>
      <xdr:row>1</xdr:row>
      <xdr:rowOff>15000</xdr:rowOff>
    </xdr:to>
    <xdr:sp macro="" textlink="">
      <xdr:nvSpPr>
        <xdr:cNvPr id="4" name="Retângulo 3">
          <a:hlinkClick xmlns:r="http://schemas.openxmlformats.org/officeDocument/2006/relationships" r:id="rId1"/>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2</xdr:col>
      <xdr:colOff>2486549</xdr:colOff>
      <xdr:row>0</xdr:row>
      <xdr:rowOff>0</xdr:rowOff>
    </xdr:from>
    <xdr:to>
      <xdr:col>2</xdr:col>
      <xdr:colOff>3391992</xdr:colOff>
      <xdr:row>1</xdr:row>
      <xdr:rowOff>15000</xdr:rowOff>
    </xdr:to>
    <xdr:sp macro="" textlink="">
      <xdr:nvSpPr>
        <xdr:cNvPr id="5" name="Retângulo 4">
          <a:hlinkClick xmlns:r="http://schemas.openxmlformats.org/officeDocument/2006/relationships" r:id="rId2"/>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4</xdr:col>
      <xdr:colOff>1005555</xdr:colOff>
      <xdr:row>0</xdr:row>
      <xdr:rowOff>0</xdr:rowOff>
    </xdr:from>
    <xdr:to>
      <xdr:col>5</xdr:col>
      <xdr:colOff>401966</xdr:colOff>
      <xdr:row>1</xdr:row>
      <xdr:rowOff>15000</xdr:rowOff>
    </xdr:to>
    <xdr:sp macro="" textlink="">
      <xdr:nvSpPr>
        <xdr:cNvPr id="6" name="Retângulo 5">
          <a:hlinkClick xmlns:r="http://schemas.openxmlformats.org/officeDocument/2006/relationships" r:id="rId3"/>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5</xdr:col>
      <xdr:colOff>1456627</xdr:colOff>
      <xdr:row>0</xdr:row>
      <xdr:rowOff>0</xdr:rowOff>
    </xdr:from>
    <xdr:to>
      <xdr:col>6</xdr:col>
      <xdr:colOff>785002</xdr:colOff>
      <xdr:row>1</xdr:row>
      <xdr:rowOff>15000</xdr:rowOff>
    </xdr:to>
    <xdr:sp macro="" textlink="">
      <xdr:nvSpPr>
        <xdr:cNvPr id="7" name="Retângulo 6">
          <a:hlinkClick xmlns:r="http://schemas.openxmlformats.org/officeDocument/2006/relationships" r:id="rId4"/>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INSTUÇÕES</a:t>
          </a:r>
        </a:p>
      </xdr:txBody>
    </xdr:sp>
    <xdr:clientData/>
  </xdr:twoCellAnchor>
  <xdr:twoCellAnchor editAs="absolute">
    <xdr:from>
      <xdr:col>0</xdr:col>
      <xdr:colOff>0</xdr:colOff>
      <xdr:row>0</xdr:row>
      <xdr:rowOff>0</xdr:rowOff>
    </xdr:from>
    <xdr:to>
      <xdr:col>2</xdr:col>
      <xdr:colOff>123983</xdr:colOff>
      <xdr:row>0</xdr:row>
      <xdr:rowOff>378000</xdr:rowOff>
    </xdr:to>
    <xdr:pic>
      <xdr:nvPicPr>
        <xdr:cNvPr id="8" name="Imagem 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2</xdr:col>
      <xdr:colOff>3463011</xdr:colOff>
      <xdr:row>0</xdr:row>
      <xdr:rowOff>0</xdr:rowOff>
    </xdr:from>
    <xdr:to>
      <xdr:col>2</xdr:col>
      <xdr:colOff>4368453</xdr:colOff>
      <xdr:row>1</xdr:row>
      <xdr:rowOff>15000</xdr:rowOff>
    </xdr:to>
    <xdr:sp macro="" textlink="">
      <xdr:nvSpPr>
        <xdr:cNvPr id="9" name="Retângulo 8">
          <a:hlinkClick xmlns:r="http://schemas.openxmlformats.org/officeDocument/2006/relationships" r:id="rId6"/>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solidFill>
          <a:schemeClr val="accent1"/>
        </a:solidFill>
        <a:ln>
          <a:solidFill>
            <a:schemeClr val="accent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RANKING</a:t>
          </a:r>
        </a:p>
      </xdr:txBody>
    </xdr:sp>
    <xdr:clientData/>
  </xdr:twoCellAnchor>
  <xdr:twoCellAnchor editAs="absolute">
    <xdr:from>
      <xdr:col>5</xdr:col>
      <xdr:colOff>473522</xdr:colOff>
      <xdr:row>0</xdr:row>
      <xdr:rowOff>0</xdr:rowOff>
    </xdr:from>
    <xdr:to>
      <xdr:col>5</xdr:col>
      <xdr:colOff>1380325</xdr:colOff>
      <xdr:row>1</xdr:row>
      <xdr:rowOff>15000</xdr:rowOff>
    </xdr:to>
    <xdr:sp macro="" textlink="">
      <xdr:nvSpPr>
        <xdr:cNvPr id="10" name="Retângulo 9">
          <a:hlinkClick xmlns:r="http://schemas.openxmlformats.org/officeDocument/2006/relationships" r:id="rId7"/>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2</xdr:col>
      <xdr:colOff>4440003</xdr:colOff>
      <xdr:row>0</xdr:row>
      <xdr:rowOff>0</xdr:rowOff>
    </xdr:from>
    <xdr:to>
      <xdr:col>3</xdr:col>
      <xdr:colOff>495860</xdr:colOff>
      <xdr:row>1</xdr:row>
      <xdr:rowOff>15000</xdr:rowOff>
    </xdr:to>
    <xdr:sp macro="" textlink="">
      <xdr:nvSpPr>
        <xdr:cNvPr id="11" name="Retângulo 10">
          <a:hlinkClick xmlns:r="http://schemas.openxmlformats.org/officeDocument/2006/relationships" r:id="rId8"/>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CENÁRIOS</a:t>
          </a:r>
        </a:p>
      </xdr:txBody>
    </xdr:sp>
    <xdr:clientData/>
  </xdr:twoCellAnchor>
  <xdr:twoCellAnchor editAs="absolute">
    <xdr:from>
      <xdr:col>3</xdr:col>
      <xdr:colOff>557885</xdr:colOff>
      <xdr:row>0</xdr:row>
      <xdr:rowOff>0</xdr:rowOff>
    </xdr:from>
    <xdr:to>
      <xdr:col>3</xdr:col>
      <xdr:colOff>1463328</xdr:colOff>
      <xdr:row>1</xdr:row>
      <xdr:rowOff>15000</xdr:rowOff>
    </xdr:to>
    <xdr:sp macro="" textlink="">
      <xdr:nvSpPr>
        <xdr:cNvPr id="12" name="Retângulo 11">
          <a:hlinkClick xmlns:r="http://schemas.openxmlformats.org/officeDocument/2006/relationships" r:id="rId9"/>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4</xdr:col>
      <xdr:colOff>24486</xdr:colOff>
      <xdr:row>0</xdr:row>
      <xdr:rowOff>0</xdr:rowOff>
    </xdr:from>
    <xdr:to>
      <xdr:col>4</xdr:col>
      <xdr:colOff>924486</xdr:colOff>
      <xdr:row>1</xdr:row>
      <xdr:rowOff>15000</xdr:rowOff>
    </xdr:to>
    <xdr:sp macro="" textlink="">
      <xdr:nvSpPr>
        <xdr:cNvPr id="13" name="Retângulo 12">
          <a:hlinkClick xmlns:r="http://schemas.openxmlformats.org/officeDocument/2006/relationships" r:id="rId10"/>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3</xdr:col>
      <xdr:colOff>2305051</xdr:colOff>
      <xdr:row>2</xdr:row>
      <xdr:rowOff>247281</xdr:rowOff>
    </xdr:from>
    <xdr:to>
      <xdr:col>3</xdr:col>
      <xdr:colOff>9145051</xdr:colOff>
      <xdr:row>5</xdr:row>
      <xdr:rowOff>10431</xdr:rowOff>
    </xdr:to>
    <xdr:sp macro="" textlink="">
      <xdr:nvSpPr>
        <xdr:cNvPr id="2" name="CaixaDeTexto 1"/>
        <xdr:cNvSpPr txBox="1"/>
      </xdr:nvSpPr>
      <xdr:spPr>
        <a:xfrm>
          <a:off x="5114926" y="942606"/>
          <a:ext cx="6840000" cy="46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r"/>
          <a:r>
            <a:rPr lang="pt-BR" sz="1000"/>
            <a:t>Nessa aba você encontra o resultado  do seu estudo. Aqui é selecionado as duas forças motrizes mais importantes e seus quatro fatores críticos</a:t>
          </a:r>
          <a:r>
            <a:rPr lang="pt-BR" sz="1000" baseline="0"/>
            <a:t> de sucesso ou fracasso com maior criticidade, e a partir deles são apresentados  quatro cenários possíveis.</a:t>
          </a:r>
          <a:endParaRPr lang="pt-BR" sz="1000"/>
        </a:p>
      </xdr:txBody>
    </xdr:sp>
    <xdr:clientData/>
  </xdr:twoCellAnchor>
  <xdr:twoCellAnchor editAs="absolute">
    <xdr:from>
      <xdr:col>2</xdr:col>
      <xdr:colOff>2122749</xdr:colOff>
      <xdr:row>0</xdr:row>
      <xdr:rowOff>0</xdr:rowOff>
    </xdr:from>
    <xdr:to>
      <xdr:col>3</xdr:col>
      <xdr:colOff>441474</xdr:colOff>
      <xdr:row>1</xdr:row>
      <xdr:rowOff>15000</xdr:rowOff>
    </xdr:to>
    <xdr:sp macro="" textlink="">
      <xdr:nvSpPr>
        <xdr:cNvPr id="3" name="Retângulo 2">
          <a:hlinkClick xmlns:r="http://schemas.openxmlformats.org/officeDocument/2006/relationships" r:id="rId1"/>
          <a:extLst>
            <a:ext uri="{FF2B5EF4-FFF2-40B4-BE49-F238E27FC236}">
              <a16:creationId xmlns:a16="http://schemas.microsoft.com/office/drawing/2014/main" xmlns="" id="{59780814-C7F9-4922-9F89-14605BB9382F}"/>
            </a:ext>
          </a:extLst>
        </xdr:cNvPr>
        <xdr:cNvSpPr/>
      </xdr:nvSpPr>
      <xdr:spPr>
        <a:xfrm>
          <a:off x="23513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FORÇAS MOTRIZES</a:t>
          </a:r>
        </a:p>
      </xdr:txBody>
    </xdr:sp>
    <xdr:clientData/>
  </xdr:twoCellAnchor>
  <xdr:twoCellAnchor editAs="absolute">
    <xdr:from>
      <xdr:col>3</xdr:col>
      <xdr:colOff>514874</xdr:colOff>
      <xdr:row>0</xdr:row>
      <xdr:rowOff>0</xdr:rowOff>
    </xdr:from>
    <xdr:to>
      <xdr:col>3</xdr:col>
      <xdr:colOff>1414874</xdr:colOff>
      <xdr:row>1</xdr:row>
      <xdr:rowOff>15000</xdr:rowOff>
    </xdr:to>
    <xdr:sp macro="" textlink="">
      <xdr:nvSpPr>
        <xdr:cNvPr id="4" name="Retângulo 3">
          <a:hlinkClick xmlns:r="http://schemas.openxmlformats.org/officeDocument/2006/relationships" r:id="rId2"/>
          <a:extLst>
            <a:ext uri="{FF2B5EF4-FFF2-40B4-BE49-F238E27FC236}">
              <a16:creationId xmlns:a16="http://schemas.microsoft.com/office/drawing/2014/main" xmlns="" id="{4D6D05B1-42C8-47E2-90C8-8606C977F2FF}"/>
            </a:ext>
          </a:extLst>
        </xdr:cNvPr>
        <xdr:cNvSpPr/>
      </xdr:nvSpPr>
      <xdr:spPr>
        <a:xfrm>
          <a:off x="3324749"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FATORES CRÍTICOS</a:t>
          </a:r>
        </a:p>
      </xdr:txBody>
    </xdr:sp>
    <xdr:clientData/>
  </xdr:twoCellAnchor>
  <xdr:twoCellAnchor editAs="absolute">
    <xdr:from>
      <xdr:col>3</xdr:col>
      <xdr:colOff>5372087</xdr:colOff>
      <xdr:row>0</xdr:row>
      <xdr:rowOff>0</xdr:rowOff>
    </xdr:from>
    <xdr:to>
      <xdr:col>3</xdr:col>
      <xdr:colOff>6272087</xdr:colOff>
      <xdr:row>1</xdr:row>
      <xdr:rowOff>15000</xdr:rowOff>
    </xdr:to>
    <xdr:sp macro="" textlink="">
      <xdr:nvSpPr>
        <xdr:cNvPr id="5" name="Retângulo 4">
          <a:hlinkClick xmlns:r="http://schemas.openxmlformats.org/officeDocument/2006/relationships" r:id="rId3"/>
          <a:extLst>
            <a:ext uri="{FF2B5EF4-FFF2-40B4-BE49-F238E27FC236}">
              <a16:creationId xmlns:a16="http://schemas.microsoft.com/office/drawing/2014/main" xmlns="" id="{8B667718-2F2C-484E-9D8C-4658B16D3488}"/>
            </a:ext>
          </a:extLst>
        </xdr:cNvPr>
        <xdr:cNvSpPr/>
      </xdr:nvSpPr>
      <xdr:spPr>
        <a:xfrm>
          <a:off x="8181962"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RELATÓRIO</a:t>
          </a:r>
        </a:p>
      </xdr:txBody>
    </xdr:sp>
    <xdr:clientData/>
  </xdr:twoCellAnchor>
  <xdr:twoCellAnchor editAs="absolute">
    <xdr:from>
      <xdr:col>3</xdr:col>
      <xdr:colOff>7319945</xdr:colOff>
      <xdr:row>0</xdr:row>
      <xdr:rowOff>0</xdr:rowOff>
    </xdr:from>
    <xdr:to>
      <xdr:col>3</xdr:col>
      <xdr:colOff>8219945</xdr:colOff>
      <xdr:row>1</xdr:row>
      <xdr:rowOff>15000</xdr:rowOff>
    </xdr:to>
    <xdr:sp macro="" textlink="">
      <xdr:nvSpPr>
        <xdr:cNvPr id="6" name="Retângulo 5">
          <a:hlinkClick xmlns:r="http://schemas.openxmlformats.org/officeDocument/2006/relationships" r:id="rId4"/>
          <a:extLst>
            <a:ext uri="{FF2B5EF4-FFF2-40B4-BE49-F238E27FC236}">
              <a16:creationId xmlns:a16="http://schemas.microsoft.com/office/drawing/2014/main" xmlns="" id="{76C32809-6107-4C6B-85DF-66702C9AF183}"/>
            </a:ext>
          </a:extLst>
        </xdr:cNvPr>
        <xdr:cNvSpPr/>
      </xdr:nvSpPr>
      <xdr:spPr>
        <a:xfrm>
          <a:off x="10129820"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INSTUÇÕES</a:t>
          </a:r>
        </a:p>
      </xdr:txBody>
    </xdr:sp>
    <xdr:clientData/>
  </xdr:twoCellAnchor>
  <xdr:twoCellAnchor editAs="absolute">
    <xdr:from>
      <xdr:col>0</xdr:col>
      <xdr:colOff>0</xdr:colOff>
      <xdr:row>0</xdr:row>
      <xdr:rowOff>0</xdr:rowOff>
    </xdr:from>
    <xdr:to>
      <xdr:col>2</xdr:col>
      <xdr:colOff>733583</xdr:colOff>
      <xdr:row>0</xdr:row>
      <xdr:rowOff>378000</xdr:rowOff>
    </xdr:to>
    <xdr:pic>
      <xdr:nvPicPr>
        <xdr:cNvPr id="7" name="Imagem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962183" cy="378000"/>
        </a:xfrm>
        <a:prstGeom prst="rect">
          <a:avLst/>
        </a:prstGeom>
      </xdr:spPr>
    </xdr:pic>
    <xdr:clientData/>
  </xdr:twoCellAnchor>
  <xdr:twoCellAnchor editAs="absolute">
    <xdr:from>
      <xdr:col>3</xdr:col>
      <xdr:colOff>1485893</xdr:colOff>
      <xdr:row>0</xdr:row>
      <xdr:rowOff>0</xdr:rowOff>
    </xdr:from>
    <xdr:to>
      <xdr:col>3</xdr:col>
      <xdr:colOff>2385893</xdr:colOff>
      <xdr:row>1</xdr:row>
      <xdr:rowOff>15000</xdr:rowOff>
    </xdr:to>
    <xdr:sp macro="" textlink="">
      <xdr:nvSpPr>
        <xdr:cNvPr id="8" name="Retângulo 7">
          <a:hlinkClick xmlns:r="http://schemas.openxmlformats.org/officeDocument/2006/relationships" r:id="rId6"/>
          <a:extLst>
            <a:ext uri="{FF2B5EF4-FFF2-40B4-BE49-F238E27FC236}">
              <a16:creationId xmlns:a16="http://schemas.microsoft.com/office/drawing/2014/main" xmlns="" id="{8B667718-2F2C-484E-9D8C-4658B16D3488}"/>
            </a:ext>
          </a:extLst>
        </xdr:cNvPr>
        <xdr:cNvSpPr/>
      </xdr:nvSpPr>
      <xdr:spPr>
        <a:xfrm>
          <a:off x="429576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RANKING</a:t>
          </a:r>
        </a:p>
      </xdr:txBody>
    </xdr:sp>
    <xdr:clientData/>
  </xdr:twoCellAnchor>
  <xdr:twoCellAnchor editAs="absolute">
    <xdr:from>
      <xdr:col>3</xdr:col>
      <xdr:colOff>6343643</xdr:colOff>
      <xdr:row>0</xdr:row>
      <xdr:rowOff>0</xdr:rowOff>
    </xdr:from>
    <xdr:to>
      <xdr:col>3</xdr:col>
      <xdr:colOff>7243643</xdr:colOff>
      <xdr:row>1</xdr:row>
      <xdr:rowOff>15000</xdr:rowOff>
    </xdr:to>
    <xdr:sp macro="" textlink="">
      <xdr:nvSpPr>
        <xdr:cNvPr id="9" name="Retângulo 8">
          <a:hlinkClick xmlns:r="http://schemas.openxmlformats.org/officeDocument/2006/relationships" r:id="rId7"/>
          <a:extLst>
            <a:ext uri="{FF2B5EF4-FFF2-40B4-BE49-F238E27FC236}">
              <a16:creationId xmlns:a16="http://schemas.microsoft.com/office/drawing/2014/main" xmlns="" id="{8B667718-2F2C-484E-9D8C-4658B16D3488}"/>
            </a:ext>
          </a:extLst>
        </xdr:cNvPr>
        <xdr:cNvSpPr/>
      </xdr:nvSpPr>
      <xdr:spPr>
        <a:xfrm>
          <a:off x="9153518"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DASHBOARD</a:t>
          </a:r>
        </a:p>
      </xdr:txBody>
    </xdr:sp>
    <xdr:clientData/>
  </xdr:twoCellAnchor>
  <xdr:twoCellAnchor editAs="absolute">
    <xdr:from>
      <xdr:col>3</xdr:col>
      <xdr:colOff>2457443</xdr:colOff>
      <xdr:row>0</xdr:row>
      <xdr:rowOff>0</xdr:rowOff>
    </xdr:from>
    <xdr:to>
      <xdr:col>3</xdr:col>
      <xdr:colOff>3357443</xdr:colOff>
      <xdr:row>1</xdr:row>
      <xdr:rowOff>15000</xdr:rowOff>
    </xdr:to>
    <xdr:sp macro="" textlink="">
      <xdr:nvSpPr>
        <xdr:cNvPr id="10" name="Retângulo 9">
          <a:hlinkClick xmlns:r="http://schemas.openxmlformats.org/officeDocument/2006/relationships" r:id="rId8"/>
          <a:extLst>
            <a:ext uri="{FF2B5EF4-FFF2-40B4-BE49-F238E27FC236}">
              <a16:creationId xmlns:a16="http://schemas.microsoft.com/office/drawing/2014/main" xmlns="" id="{8B667718-2F2C-484E-9D8C-4658B16D3488}"/>
            </a:ext>
          </a:extLst>
        </xdr:cNvPr>
        <xdr:cNvSpPr/>
      </xdr:nvSpPr>
      <xdr:spPr>
        <a:xfrm>
          <a:off x="5267318" y="0"/>
          <a:ext cx="900000" cy="396000"/>
        </a:xfrm>
        <a:prstGeom prst="rect">
          <a:avLst/>
        </a:prstGeom>
        <a:solidFill>
          <a:schemeClr val="accent1"/>
        </a:solidFill>
        <a:ln>
          <a:solidFill>
            <a:schemeClr val="accent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1">
              <a:solidFill>
                <a:schemeClr val="bg1"/>
              </a:solidFill>
            </a:rPr>
            <a:t>CENÁRIOS</a:t>
          </a:r>
        </a:p>
      </xdr:txBody>
    </xdr:sp>
    <xdr:clientData/>
  </xdr:twoCellAnchor>
  <xdr:twoCellAnchor editAs="absolute">
    <xdr:from>
      <xdr:col>3</xdr:col>
      <xdr:colOff>3419468</xdr:colOff>
      <xdr:row>0</xdr:row>
      <xdr:rowOff>0</xdr:rowOff>
    </xdr:from>
    <xdr:to>
      <xdr:col>3</xdr:col>
      <xdr:colOff>4319468</xdr:colOff>
      <xdr:row>1</xdr:row>
      <xdr:rowOff>15000</xdr:rowOff>
    </xdr:to>
    <xdr:sp macro="" textlink="">
      <xdr:nvSpPr>
        <xdr:cNvPr id="11" name="Retângulo 10">
          <a:hlinkClick xmlns:r="http://schemas.openxmlformats.org/officeDocument/2006/relationships" r:id="rId9"/>
          <a:extLst>
            <a:ext uri="{FF2B5EF4-FFF2-40B4-BE49-F238E27FC236}">
              <a16:creationId xmlns:a16="http://schemas.microsoft.com/office/drawing/2014/main" xmlns="" id="{8B667718-2F2C-484E-9D8C-4658B16D3488}"/>
            </a:ext>
          </a:extLst>
        </xdr:cNvPr>
        <xdr:cNvSpPr/>
      </xdr:nvSpPr>
      <xdr:spPr>
        <a:xfrm>
          <a:off x="622934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PLANO DE AÇÃO</a:t>
          </a:r>
        </a:p>
      </xdr:txBody>
    </xdr:sp>
    <xdr:clientData/>
  </xdr:twoCellAnchor>
  <xdr:twoCellAnchor editAs="absolute">
    <xdr:from>
      <xdr:col>3</xdr:col>
      <xdr:colOff>4391018</xdr:colOff>
      <xdr:row>0</xdr:row>
      <xdr:rowOff>0</xdr:rowOff>
    </xdr:from>
    <xdr:to>
      <xdr:col>3</xdr:col>
      <xdr:colOff>5291018</xdr:colOff>
      <xdr:row>1</xdr:row>
      <xdr:rowOff>15000</xdr:rowOff>
    </xdr:to>
    <xdr:sp macro="" textlink="">
      <xdr:nvSpPr>
        <xdr:cNvPr id="12" name="Retângulo 11">
          <a:hlinkClick xmlns:r="http://schemas.openxmlformats.org/officeDocument/2006/relationships" r:id="rId10"/>
          <a:extLst>
            <a:ext uri="{FF2B5EF4-FFF2-40B4-BE49-F238E27FC236}">
              <a16:creationId xmlns:a16="http://schemas.microsoft.com/office/drawing/2014/main" xmlns="" id="{8B667718-2F2C-484E-9D8C-4658B16D3488}"/>
            </a:ext>
          </a:extLst>
        </xdr:cNvPr>
        <xdr:cNvSpPr/>
      </xdr:nvSpPr>
      <xdr:spPr>
        <a:xfrm>
          <a:off x="7200893" y="0"/>
          <a:ext cx="900000" cy="3960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lIns="36000" tIns="0" rIns="36000" bIns="0" rtlCol="0" anchor="ctr"/>
        <a:lstStyle/>
        <a:p>
          <a:pPr algn="ctr"/>
          <a:r>
            <a:rPr lang="pt-BR" sz="1100" b="0">
              <a:solidFill>
                <a:schemeClr val="bg1"/>
              </a:solidFill>
            </a:rPr>
            <a:t>ALERTAS</a:t>
          </a: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souza.xyz/produto/controle-de-acesso-de-veiculos-2-0/" TargetMode="External"/><Relationship Id="rId7" Type="http://schemas.openxmlformats.org/officeDocument/2006/relationships/printerSettings" Target="../printerSettings/printerSettings3.bin"/><Relationship Id="rId2" Type="http://schemas.openxmlformats.org/officeDocument/2006/relationships/hyperlink" Target="https://souza.xyz/produto/planilha-de-gerenciamento-de-riscos-corporativos-3-0-pgrisco/" TargetMode="External"/><Relationship Id="rId1" Type="http://schemas.openxmlformats.org/officeDocument/2006/relationships/hyperlink" Target="http://luz.vc/ferramentas/planilhas-prontas/planilha-avaliacao-desempenho-competencia/?utm_source=referral&amp;utm_medium=produtos&amp;utm_campaign=fc3" TargetMode="External"/><Relationship Id="rId6" Type="http://schemas.openxmlformats.org/officeDocument/2006/relationships/hyperlink" Target="https://souza.xyz/produto/controle-de-acesso-de-pessoas/" TargetMode="External"/><Relationship Id="rId5" Type="http://schemas.openxmlformats.org/officeDocument/2006/relationships/hyperlink" Target="https://souza.xyz/produto/planilha-de-controle-de-visitas-a-clientes-supervisao-de-rota/" TargetMode="External"/><Relationship Id="rId4" Type="http://schemas.openxmlformats.org/officeDocument/2006/relationships/hyperlink" Target="https://souza.xyz/produto/controle-de-ocorrencia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11.emf"/><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ntrol" Target="../activeX/activeX2.xml"/><Relationship Id="rId5" Type="http://schemas.openxmlformats.org/officeDocument/2006/relationships/image" Target="../media/image10.emf"/><Relationship Id="rId4" Type="http://schemas.openxmlformats.org/officeDocument/2006/relationships/control" Target="../activeX/activeX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B1:T21"/>
  <sheetViews>
    <sheetView showGridLines="0" zoomScaleNormal="100" workbookViewId="0"/>
  </sheetViews>
  <sheetFormatPr defaultRowHeight="15" x14ac:dyDescent="0.25"/>
  <cols>
    <col min="1" max="1" width="3" style="1" customWidth="1"/>
    <col min="2" max="2" width="26" style="1" customWidth="1"/>
    <col min="3" max="3" width="37.5703125" style="1" customWidth="1"/>
    <col min="4" max="16384" width="9.140625" style="1"/>
  </cols>
  <sheetData>
    <row r="1" spans="2:20" s="82" customFormat="1" ht="30" customHeight="1" x14ac:dyDescent="0.25"/>
    <row r="2" spans="2:20" s="84" customFormat="1" ht="24.95" customHeight="1" x14ac:dyDescent="0.25"/>
    <row r="3" spans="2:20" s="86" customFormat="1" ht="20.100000000000001" customHeight="1" x14ac:dyDescent="0.25"/>
    <row r="4" spans="2:20" ht="33.75" x14ac:dyDescent="0.25">
      <c r="B4" s="141" t="s">
        <v>39</v>
      </c>
      <c r="C4" s="141"/>
      <c r="D4" s="141"/>
      <c r="E4" s="141"/>
      <c r="F4" s="141"/>
      <c r="G4" s="141"/>
      <c r="H4" s="141"/>
      <c r="I4" s="141"/>
      <c r="J4" s="141"/>
      <c r="K4" s="141"/>
      <c r="L4" s="141"/>
      <c r="M4" s="141"/>
      <c r="N4" s="141"/>
      <c r="O4" s="141"/>
      <c r="P4" s="141"/>
      <c r="Q4" s="141"/>
      <c r="R4" s="141"/>
      <c r="S4" s="141"/>
      <c r="T4" s="141"/>
    </row>
    <row r="5" spans="2:20" ht="51.75" customHeight="1" x14ac:dyDescent="0.25">
      <c r="B5" s="142" t="s">
        <v>11</v>
      </c>
      <c r="C5" s="142"/>
      <c r="D5" s="142"/>
      <c r="E5" s="142"/>
      <c r="F5" s="142"/>
      <c r="G5" s="142"/>
      <c r="H5" s="142"/>
      <c r="I5" s="142"/>
      <c r="J5" s="142"/>
      <c r="K5" s="142"/>
      <c r="L5" s="142"/>
      <c r="M5" s="142"/>
      <c r="N5" s="142"/>
      <c r="O5" s="142"/>
      <c r="P5" s="142"/>
      <c r="Q5" s="143"/>
      <c r="R5" s="143"/>
      <c r="S5" s="143"/>
      <c r="T5" s="143"/>
    </row>
    <row r="6" spans="2:20" s="107" customFormat="1" ht="18.75" x14ac:dyDescent="0.25">
      <c r="B6" s="144" t="s">
        <v>180</v>
      </c>
      <c r="C6" s="145"/>
      <c r="D6" s="145"/>
      <c r="E6" s="145"/>
      <c r="F6" s="145"/>
      <c r="G6" s="145"/>
      <c r="H6" s="145"/>
      <c r="I6" s="145"/>
      <c r="J6" s="145"/>
      <c r="K6" s="145"/>
      <c r="L6" s="145"/>
      <c r="M6" s="145"/>
      <c r="N6" s="145"/>
      <c r="O6" s="145"/>
      <c r="P6" s="145"/>
      <c r="Q6" s="145"/>
      <c r="R6" s="145"/>
      <c r="S6" s="145"/>
      <c r="T6" s="145"/>
    </row>
    <row r="7" spans="2:20" ht="54" customHeight="1" x14ac:dyDescent="0.25">
      <c r="B7" s="146" t="s">
        <v>121</v>
      </c>
      <c r="C7" s="147" t="s">
        <v>151</v>
      </c>
      <c r="D7" s="148"/>
      <c r="E7" s="148"/>
      <c r="F7" s="148"/>
      <c r="G7" s="148"/>
      <c r="H7" s="148"/>
      <c r="I7" s="148"/>
      <c r="J7" s="148"/>
      <c r="K7" s="148"/>
      <c r="L7" s="148"/>
      <c r="M7" s="148"/>
      <c r="N7" s="148"/>
      <c r="O7" s="149"/>
      <c r="P7" s="150"/>
      <c r="Q7" s="150"/>
      <c r="R7" s="150"/>
      <c r="S7" s="150"/>
    </row>
    <row r="8" spans="2:20" ht="5.0999999999999996" customHeight="1" x14ac:dyDescent="0.25">
      <c r="B8" s="150"/>
      <c r="C8" s="150"/>
      <c r="D8" s="150"/>
      <c r="E8" s="150"/>
      <c r="F8" s="150"/>
      <c r="G8" s="150"/>
      <c r="H8" s="150"/>
      <c r="I8" s="150"/>
      <c r="J8" s="150"/>
      <c r="K8" s="150"/>
      <c r="L8" s="150"/>
      <c r="M8" s="150"/>
      <c r="N8" s="150"/>
      <c r="O8" s="150"/>
      <c r="P8" s="150"/>
      <c r="Q8" s="150"/>
      <c r="R8" s="150"/>
      <c r="S8" s="150"/>
      <c r="T8" s="150"/>
    </row>
    <row r="9" spans="2:20" ht="54" customHeight="1" x14ac:dyDescent="0.25">
      <c r="B9" s="146" t="s">
        <v>120</v>
      </c>
      <c r="C9" s="147" t="s">
        <v>152</v>
      </c>
      <c r="D9" s="148"/>
      <c r="E9" s="148"/>
      <c r="F9" s="148"/>
      <c r="G9" s="148"/>
      <c r="H9" s="148"/>
      <c r="I9" s="148"/>
      <c r="J9" s="148"/>
      <c r="K9" s="148"/>
      <c r="L9" s="148"/>
      <c r="M9" s="148"/>
      <c r="N9" s="148"/>
      <c r="O9" s="149"/>
      <c r="P9" s="150"/>
      <c r="Q9" s="150"/>
      <c r="R9" s="150"/>
      <c r="S9" s="150"/>
    </row>
    <row r="10" spans="2:20" ht="5.0999999999999996" customHeight="1" x14ac:dyDescent="0.25">
      <c r="B10" s="150"/>
      <c r="C10" s="150"/>
      <c r="D10" s="150"/>
      <c r="E10" s="150"/>
      <c r="F10" s="150"/>
      <c r="G10" s="150"/>
      <c r="H10" s="150"/>
      <c r="I10" s="150"/>
      <c r="J10" s="150"/>
      <c r="K10" s="150"/>
      <c r="L10" s="150"/>
      <c r="M10" s="150"/>
      <c r="N10" s="150"/>
      <c r="O10" s="150"/>
      <c r="P10" s="150"/>
      <c r="Q10" s="150"/>
      <c r="R10" s="150"/>
      <c r="S10" s="150"/>
      <c r="T10" s="150"/>
    </row>
    <row r="11" spans="2:20" ht="54" customHeight="1" x14ac:dyDescent="0.25">
      <c r="B11" s="146" t="s">
        <v>150</v>
      </c>
      <c r="C11" s="147" t="s">
        <v>153</v>
      </c>
      <c r="D11" s="148"/>
      <c r="E11" s="148"/>
      <c r="F11" s="148"/>
      <c r="G11" s="148"/>
      <c r="H11" s="148"/>
      <c r="I11" s="148"/>
      <c r="J11" s="148"/>
      <c r="K11" s="148"/>
      <c r="L11" s="148"/>
      <c r="M11" s="148"/>
      <c r="N11" s="148"/>
      <c r="O11" s="149"/>
      <c r="P11" s="150"/>
      <c r="Q11" s="150"/>
      <c r="R11" s="150"/>
      <c r="S11" s="150"/>
    </row>
    <row r="12" spans="2:20" ht="5.0999999999999996" customHeight="1" x14ac:dyDescent="0.25">
      <c r="B12" s="151"/>
      <c r="C12" s="152"/>
      <c r="D12" s="153"/>
      <c r="E12" s="153"/>
      <c r="F12" s="153"/>
      <c r="G12" s="153"/>
      <c r="H12" s="153"/>
      <c r="I12" s="153"/>
      <c r="J12" s="153"/>
      <c r="K12" s="153"/>
      <c r="L12" s="153"/>
      <c r="M12" s="153"/>
      <c r="N12" s="153"/>
      <c r="O12" s="153"/>
      <c r="P12" s="153"/>
      <c r="Q12" s="150"/>
      <c r="R12" s="150"/>
      <c r="S12" s="150"/>
      <c r="T12" s="150"/>
    </row>
    <row r="13" spans="2:20" ht="54" customHeight="1" x14ac:dyDescent="0.25">
      <c r="B13" s="146" t="s">
        <v>68</v>
      </c>
      <c r="C13" s="147" t="s">
        <v>154</v>
      </c>
      <c r="D13" s="148"/>
      <c r="E13" s="148"/>
      <c r="F13" s="148"/>
      <c r="G13" s="148"/>
      <c r="H13" s="148"/>
      <c r="I13" s="148"/>
      <c r="J13" s="148"/>
      <c r="K13" s="148"/>
      <c r="L13" s="148"/>
      <c r="M13" s="148"/>
      <c r="N13" s="148"/>
      <c r="O13" s="149"/>
      <c r="P13" s="150"/>
      <c r="Q13" s="150"/>
      <c r="R13" s="150"/>
      <c r="S13" s="150"/>
    </row>
    <row r="14" spans="2:20" ht="5.0999999999999996" customHeight="1" x14ac:dyDescent="0.25">
      <c r="B14" s="150"/>
      <c r="C14" s="150"/>
      <c r="D14" s="150"/>
      <c r="E14" s="150"/>
      <c r="F14" s="150"/>
      <c r="G14" s="150"/>
      <c r="H14" s="150"/>
      <c r="I14" s="150"/>
      <c r="J14" s="150"/>
      <c r="K14" s="150"/>
      <c r="L14" s="150"/>
      <c r="M14" s="150"/>
      <c r="N14" s="150"/>
      <c r="O14" s="150"/>
      <c r="P14" s="150"/>
      <c r="Q14" s="150"/>
      <c r="R14" s="150"/>
      <c r="S14" s="150"/>
      <c r="T14" s="150"/>
    </row>
    <row r="15" spans="2:20" ht="45" customHeight="1" x14ac:dyDescent="0.25">
      <c r="B15" s="146" t="s">
        <v>111</v>
      </c>
      <c r="C15" s="147" t="s">
        <v>155</v>
      </c>
      <c r="D15" s="148"/>
      <c r="E15" s="148"/>
      <c r="F15" s="148"/>
      <c r="G15" s="148"/>
      <c r="H15" s="148"/>
      <c r="I15" s="148"/>
      <c r="J15" s="148"/>
      <c r="K15" s="148"/>
      <c r="L15" s="148"/>
      <c r="M15" s="148"/>
      <c r="N15" s="148"/>
      <c r="O15" s="149"/>
      <c r="P15" s="150"/>
      <c r="Q15" s="150"/>
      <c r="R15" s="150"/>
      <c r="S15" s="150"/>
    </row>
    <row r="16" spans="2:20" ht="5.0999999999999996" customHeight="1" x14ac:dyDescent="0.25">
      <c r="B16" s="150"/>
      <c r="C16" s="150"/>
      <c r="D16" s="150"/>
      <c r="E16" s="150"/>
      <c r="F16" s="150"/>
      <c r="G16" s="150"/>
      <c r="H16" s="150"/>
      <c r="I16" s="150"/>
      <c r="J16" s="150"/>
      <c r="K16" s="150"/>
      <c r="L16" s="150"/>
      <c r="M16" s="150"/>
      <c r="N16" s="150"/>
      <c r="O16" s="150"/>
      <c r="P16" s="150"/>
      <c r="Q16" s="150"/>
      <c r="R16" s="150"/>
      <c r="S16" s="150"/>
      <c r="T16" s="150"/>
    </row>
    <row r="17" spans="2:20" ht="45" customHeight="1" x14ac:dyDescent="0.25">
      <c r="B17" s="146" t="s">
        <v>108</v>
      </c>
      <c r="C17" s="147" t="s">
        <v>156</v>
      </c>
      <c r="D17" s="148"/>
      <c r="E17" s="148"/>
      <c r="F17" s="148"/>
      <c r="G17" s="148"/>
      <c r="H17" s="148"/>
      <c r="I17" s="148"/>
      <c r="J17" s="148"/>
      <c r="K17" s="148"/>
      <c r="L17" s="148"/>
      <c r="M17" s="148"/>
      <c r="N17" s="148"/>
      <c r="O17" s="149"/>
      <c r="P17" s="150"/>
      <c r="Q17" s="150"/>
      <c r="R17" s="150"/>
      <c r="S17" s="150"/>
      <c r="T17" s="150"/>
    </row>
    <row r="18" spans="2:20" ht="5.0999999999999996" customHeight="1" x14ac:dyDescent="0.25">
      <c r="B18" s="150"/>
      <c r="C18" s="150"/>
      <c r="D18" s="150"/>
      <c r="E18" s="150"/>
      <c r="F18" s="150"/>
      <c r="G18" s="150"/>
      <c r="H18" s="150"/>
      <c r="I18" s="150"/>
      <c r="J18" s="150"/>
      <c r="K18" s="150"/>
      <c r="L18" s="150"/>
      <c r="M18" s="150"/>
      <c r="N18" s="150"/>
      <c r="O18" s="150"/>
      <c r="P18" s="150"/>
      <c r="Q18" s="150"/>
      <c r="R18" s="150"/>
      <c r="S18" s="150"/>
      <c r="T18" s="150"/>
    </row>
    <row r="19" spans="2:20" ht="45" customHeight="1" x14ac:dyDescent="0.25">
      <c r="B19" s="146" t="s">
        <v>40</v>
      </c>
      <c r="C19" s="147" t="s">
        <v>157</v>
      </c>
      <c r="D19" s="148"/>
      <c r="E19" s="148"/>
      <c r="F19" s="148"/>
      <c r="G19" s="148"/>
      <c r="H19" s="148"/>
      <c r="I19" s="148"/>
      <c r="J19" s="148"/>
      <c r="K19" s="148"/>
      <c r="L19" s="148"/>
      <c r="M19" s="148"/>
      <c r="N19" s="148"/>
      <c r="O19" s="149"/>
      <c r="P19" s="150"/>
      <c r="Q19" s="150"/>
      <c r="R19" s="150"/>
      <c r="S19" s="150"/>
      <c r="T19" s="150"/>
    </row>
    <row r="20" spans="2:20" ht="5.0999999999999996" customHeight="1" x14ac:dyDescent="0.25">
      <c r="B20" s="150"/>
      <c r="C20" s="150"/>
      <c r="D20" s="150"/>
      <c r="E20" s="150"/>
      <c r="F20" s="150"/>
      <c r="G20" s="150"/>
      <c r="H20" s="150"/>
      <c r="I20" s="150"/>
      <c r="J20" s="150"/>
      <c r="K20" s="150"/>
      <c r="L20" s="150"/>
      <c r="M20" s="150"/>
      <c r="N20" s="150"/>
      <c r="O20" s="150"/>
    </row>
    <row r="21" spans="2:20" ht="45" customHeight="1" x14ac:dyDescent="0.25">
      <c r="B21" s="146" t="s">
        <v>41</v>
      </c>
      <c r="C21" s="147" t="s">
        <v>158</v>
      </c>
      <c r="D21" s="148"/>
      <c r="E21" s="148"/>
      <c r="F21" s="148"/>
      <c r="G21" s="148"/>
      <c r="H21" s="148"/>
      <c r="I21" s="148"/>
      <c r="J21" s="148"/>
      <c r="K21" s="148"/>
      <c r="L21" s="148"/>
      <c r="M21" s="148"/>
      <c r="N21" s="148"/>
      <c r="O21" s="149"/>
    </row>
  </sheetData>
  <sheetProtection password="9084" sheet="1" objects="1" scenarios="1"/>
  <mergeCells count="9">
    <mergeCell ref="C17:N17"/>
    <mergeCell ref="C19:N19"/>
    <mergeCell ref="C21:N21"/>
    <mergeCell ref="C15:N15"/>
    <mergeCell ref="B5:P5"/>
    <mergeCell ref="C7:N7"/>
    <mergeCell ref="C9:N9"/>
    <mergeCell ref="C11:N11"/>
    <mergeCell ref="C13:N13"/>
  </mergeCells>
  <pageMargins left="0.25" right="0.25"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0"/>
  <dimension ref="B1:F23"/>
  <sheetViews>
    <sheetView showGridLines="0" zoomScaleNormal="100" zoomScaleSheetLayoutView="70" workbookViewId="0">
      <selection activeCell="C15" sqref="C15:O15"/>
    </sheetView>
  </sheetViews>
  <sheetFormatPr defaultRowHeight="15" x14ac:dyDescent="0.25"/>
  <cols>
    <col min="1" max="1" width="2.7109375" style="1" customWidth="1"/>
    <col min="2" max="2" width="27" style="1" customWidth="1"/>
    <col min="3" max="3" width="22.28515625" style="1" bestFit="1" customWidth="1"/>
    <col min="4" max="4" width="91.7109375" style="1" customWidth="1"/>
    <col min="5" max="5" width="24.42578125" style="1" customWidth="1"/>
    <col min="6" max="6" width="16.85546875" style="1" customWidth="1"/>
    <col min="7" max="7" width="7" style="1" bestFit="1" customWidth="1"/>
    <col min="8" max="8" width="9.140625" style="1" customWidth="1"/>
    <col min="9" max="16384" width="9.140625" style="1"/>
  </cols>
  <sheetData>
    <row r="1" spans="2:6" s="82" customFormat="1" ht="30" customHeight="1" x14ac:dyDescent="0.25"/>
    <row r="2" spans="2:6" s="84" customFormat="1" ht="24.95" customHeight="1" x14ac:dyDescent="0.25"/>
    <row r="3" spans="2:6" s="86" customFormat="1" ht="20.100000000000001" customHeight="1" x14ac:dyDescent="0.25"/>
    <row r="4" spans="2:6" ht="21" x14ac:dyDescent="0.35">
      <c r="B4" s="100" t="s">
        <v>111</v>
      </c>
    </row>
    <row r="6" spans="2:6" ht="20.100000000000001" customHeight="1" x14ac:dyDescent="0.25">
      <c r="B6" s="102" t="s">
        <v>119</v>
      </c>
      <c r="C6" s="102"/>
      <c r="D6" s="102"/>
      <c r="E6" s="102"/>
      <c r="F6" s="102"/>
    </row>
    <row r="7" spans="2:6" ht="20.100000000000001" customHeight="1" x14ac:dyDescent="0.25">
      <c r="B7" s="101" t="s">
        <v>112</v>
      </c>
      <c r="C7" s="101" t="s">
        <v>113</v>
      </c>
      <c r="D7" s="101" t="s">
        <v>116</v>
      </c>
      <c r="E7" s="101" t="s">
        <v>178</v>
      </c>
      <c r="F7" s="101" t="s">
        <v>177</v>
      </c>
    </row>
    <row r="8" spans="2:6" ht="30" customHeight="1" x14ac:dyDescent="0.25">
      <c r="B8" s="137" t="str">
        <f>IFERROR(Cen!Z33&amp;Cen!AA33,"")</f>
        <v xml:space="preserve">Demanda/Mercado, Fornecedores, Mercado exterior, </v>
      </c>
      <c r="C8" s="138" t="s">
        <v>93</v>
      </c>
      <c r="D8" s="103" t="s">
        <v>171</v>
      </c>
      <c r="E8" s="103" t="s">
        <v>173</v>
      </c>
      <c r="F8" s="119">
        <v>33937</v>
      </c>
    </row>
    <row r="9" spans="2:6" ht="30" customHeight="1" x14ac:dyDescent="0.25">
      <c r="B9" s="137"/>
      <c r="C9" s="138"/>
      <c r="D9" s="123"/>
      <c r="E9" s="123"/>
      <c r="F9" s="186"/>
    </row>
    <row r="10" spans="2:6" ht="30" customHeight="1" x14ac:dyDescent="0.25">
      <c r="B10" s="137"/>
      <c r="C10" s="138"/>
      <c r="D10" s="123"/>
      <c r="E10" s="123"/>
      <c r="F10" s="186"/>
    </row>
    <row r="11" spans="2:6" ht="30" customHeight="1" x14ac:dyDescent="0.25">
      <c r="B11" s="137"/>
      <c r="C11" s="138"/>
      <c r="D11" s="123"/>
      <c r="E11" s="123"/>
      <c r="F11" s="186"/>
    </row>
    <row r="12" spans="2:6" ht="30" customHeight="1" x14ac:dyDescent="0.25">
      <c r="B12" s="137"/>
      <c r="C12" s="138" t="s">
        <v>94</v>
      </c>
      <c r="D12" s="103" t="s">
        <v>172</v>
      </c>
      <c r="E12" s="103" t="s">
        <v>175</v>
      </c>
      <c r="F12" s="119">
        <v>34972</v>
      </c>
    </row>
    <row r="13" spans="2:6" ht="30" customHeight="1" x14ac:dyDescent="0.25">
      <c r="B13" s="137"/>
      <c r="C13" s="138"/>
      <c r="D13" s="123"/>
      <c r="E13" s="123"/>
      <c r="F13" s="186"/>
    </row>
    <row r="14" spans="2:6" ht="30" customHeight="1" x14ac:dyDescent="0.25">
      <c r="B14" s="137"/>
      <c r="C14" s="138"/>
      <c r="D14" s="123"/>
      <c r="E14" s="123"/>
      <c r="F14" s="186"/>
    </row>
    <row r="15" spans="2:6" ht="30" customHeight="1" x14ac:dyDescent="0.25">
      <c r="B15" s="137"/>
      <c r="C15" s="138"/>
      <c r="D15" s="123"/>
      <c r="E15" s="123"/>
      <c r="F15" s="186"/>
    </row>
    <row r="16" spans="2:6" ht="30" customHeight="1" x14ac:dyDescent="0.25">
      <c r="B16" s="137"/>
      <c r="C16" s="138" t="s">
        <v>95</v>
      </c>
      <c r="D16" s="103" t="s">
        <v>172</v>
      </c>
      <c r="E16" s="103" t="s">
        <v>176</v>
      </c>
      <c r="F16" s="119">
        <v>34435</v>
      </c>
    </row>
    <row r="17" spans="2:6" ht="30" customHeight="1" x14ac:dyDescent="0.25">
      <c r="B17" s="137"/>
      <c r="C17" s="138"/>
      <c r="D17" s="123"/>
      <c r="E17" s="123"/>
      <c r="F17" s="186"/>
    </row>
    <row r="18" spans="2:6" ht="30" customHeight="1" x14ac:dyDescent="0.25">
      <c r="B18" s="137"/>
      <c r="C18" s="138"/>
      <c r="D18" s="123"/>
      <c r="E18" s="123"/>
      <c r="F18" s="186"/>
    </row>
    <row r="19" spans="2:6" ht="30" customHeight="1" x14ac:dyDescent="0.25">
      <c r="B19" s="137"/>
      <c r="C19" s="138"/>
      <c r="D19" s="123"/>
      <c r="E19" s="123"/>
      <c r="F19" s="186"/>
    </row>
    <row r="20" spans="2:6" ht="30" customHeight="1" x14ac:dyDescent="0.25">
      <c r="B20" s="137"/>
      <c r="C20" s="138" t="s">
        <v>96</v>
      </c>
      <c r="D20" s="103" t="s">
        <v>172</v>
      </c>
      <c r="E20" s="103" t="s">
        <v>174</v>
      </c>
      <c r="F20" s="119">
        <v>30018</v>
      </c>
    </row>
    <row r="21" spans="2:6" ht="30" customHeight="1" x14ac:dyDescent="0.25">
      <c r="B21" s="137"/>
      <c r="C21" s="138"/>
      <c r="D21" s="123"/>
      <c r="E21" s="123"/>
      <c r="F21" s="186"/>
    </row>
    <row r="22" spans="2:6" ht="30" customHeight="1" x14ac:dyDescent="0.25">
      <c r="B22" s="137"/>
      <c r="C22" s="138"/>
      <c r="D22" s="123"/>
      <c r="E22" s="123"/>
      <c r="F22" s="186"/>
    </row>
    <row r="23" spans="2:6" ht="30" customHeight="1" x14ac:dyDescent="0.25">
      <c r="B23" s="137"/>
      <c r="C23" s="138"/>
      <c r="D23" s="123"/>
      <c r="E23" s="123"/>
      <c r="F23" s="186"/>
    </row>
  </sheetData>
  <sheetProtection password="9084" sheet="1" objects="1" scenarios="1"/>
  <mergeCells count="5">
    <mergeCell ref="B8:B23"/>
    <mergeCell ref="C8:C11"/>
    <mergeCell ref="C12:C15"/>
    <mergeCell ref="C16:C19"/>
    <mergeCell ref="C20:C23"/>
  </mergeCells>
  <dataValidations count="1">
    <dataValidation type="decimal" operator="greaterThan" allowBlank="1" showInputMessage="1" showErrorMessage="1" sqref="F8:F23">
      <formula1>1</formula1>
    </dataValidation>
  </dataValidations>
  <printOptions horizontalCentered="1"/>
  <pageMargins left="0.23622047244094491" right="0.23622047244094491" top="0.74803149606299213" bottom="0.74803149606299213" header="0.31496062992125984" footer="0.31496062992125984"/>
  <pageSetup paperSize="9" scale="77" orientation="landscape" r:id="rId1"/>
  <headerFooter>
    <oddHeader>&amp;CCONSTRUÇÃO DE CENÁRIOS</oddHeader>
    <oddFooter>&amp;LImpresso em &amp;D as &amp;T</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1">
    <pageSetUpPr fitToPage="1"/>
  </sheetPr>
  <dimension ref="A1:CA19"/>
  <sheetViews>
    <sheetView showGridLines="0" zoomScaleNormal="100" zoomScaleSheetLayoutView="70" workbookViewId="0">
      <selection activeCell="C15" sqref="C15:O15"/>
    </sheetView>
  </sheetViews>
  <sheetFormatPr defaultRowHeight="15" x14ac:dyDescent="0.25"/>
  <cols>
    <col min="1" max="1" width="2.7109375" style="31" customWidth="1"/>
    <col min="2" max="2" width="8.7109375" style="1" customWidth="1"/>
    <col min="3" max="3" width="43.85546875" style="1" bestFit="1" customWidth="1"/>
    <col min="4" max="13" width="11.42578125" style="1" customWidth="1"/>
    <col min="14" max="14" width="16.140625" style="1" customWidth="1"/>
    <col min="15" max="24" width="9.140625" style="27" customWidth="1"/>
    <col min="25" max="25" width="9.140625" style="19"/>
    <col min="26" max="46" width="2.7109375" style="72" customWidth="1"/>
    <col min="47" max="47" width="2.7109375" style="111" customWidth="1"/>
    <col min="48" max="79" width="9.140625" style="19"/>
    <col min="80" max="16384" width="9.140625" style="1"/>
  </cols>
  <sheetData>
    <row r="1" spans="1:50" s="82" customFormat="1" ht="30" customHeight="1" x14ac:dyDescent="0.25">
      <c r="Y1" s="108"/>
      <c r="Z1" s="97"/>
      <c r="AA1" s="97"/>
      <c r="AB1" s="97"/>
      <c r="AC1" s="97"/>
      <c r="AD1" s="97"/>
      <c r="AE1" s="97"/>
      <c r="AF1" s="97"/>
      <c r="AG1" s="97"/>
      <c r="AH1" s="97"/>
      <c r="AI1" s="97"/>
      <c r="AJ1" s="97"/>
      <c r="AK1" s="97"/>
      <c r="AL1" s="97"/>
      <c r="AM1" s="97"/>
      <c r="AN1" s="97"/>
      <c r="AO1" s="97"/>
      <c r="AP1" s="97"/>
      <c r="AQ1" s="97"/>
      <c r="AR1" s="97"/>
      <c r="AS1" s="97"/>
      <c r="AT1" s="97"/>
      <c r="AU1" s="125"/>
      <c r="AV1" s="108"/>
      <c r="AW1" s="108"/>
      <c r="AX1" s="108"/>
    </row>
    <row r="2" spans="1:50" s="84" customFormat="1" ht="24.95" customHeight="1" x14ac:dyDescent="0.25">
      <c r="Y2" s="109"/>
      <c r="Z2" s="98"/>
      <c r="AA2" s="98"/>
      <c r="AB2" s="98"/>
      <c r="AC2" s="98"/>
      <c r="AD2" s="98"/>
      <c r="AE2" s="98"/>
      <c r="AF2" s="98"/>
      <c r="AG2" s="98"/>
      <c r="AH2" s="98"/>
      <c r="AI2" s="98"/>
      <c r="AJ2" s="98"/>
      <c r="AK2" s="98"/>
      <c r="AL2" s="98"/>
      <c r="AM2" s="98"/>
      <c r="AN2" s="98"/>
      <c r="AO2" s="98"/>
      <c r="AP2" s="98"/>
      <c r="AQ2" s="98"/>
      <c r="AR2" s="98"/>
      <c r="AS2" s="98"/>
      <c r="AT2" s="98"/>
      <c r="AU2" s="126"/>
      <c r="AV2" s="109"/>
      <c r="AW2" s="109"/>
      <c r="AX2" s="109"/>
    </row>
    <row r="3" spans="1:50" s="86" customFormat="1" ht="20.100000000000001" customHeight="1" x14ac:dyDescent="0.25">
      <c r="Y3" s="110"/>
      <c r="Z3" s="99"/>
      <c r="AA3" s="99"/>
      <c r="AB3" s="99"/>
      <c r="AC3" s="99"/>
      <c r="AD3" s="99"/>
      <c r="AE3" s="99"/>
      <c r="AF3" s="99"/>
      <c r="AG3" s="99"/>
      <c r="AH3" s="99"/>
      <c r="AI3" s="99"/>
      <c r="AJ3" s="99"/>
      <c r="AK3" s="99"/>
      <c r="AL3" s="99"/>
      <c r="AM3" s="99"/>
      <c r="AN3" s="99"/>
      <c r="AO3" s="99"/>
      <c r="AP3" s="99"/>
      <c r="AQ3" s="99"/>
      <c r="AR3" s="99"/>
      <c r="AS3" s="99"/>
      <c r="AT3" s="99"/>
      <c r="AU3" s="127"/>
      <c r="AV3" s="110"/>
      <c r="AW3" s="110"/>
      <c r="AX3" s="110"/>
    </row>
    <row r="4" spans="1:50" ht="21" x14ac:dyDescent="0.25">
      <c r="A4" s="32"/>
      <c r="B4" s="42" t="s">
        <v>108</v>
      </c>
      <c r="T4" s="28"/>
    </row>
    <row r="5" spans="1:50" x14ac:dyDescent="0.25">
      <c r="A5" s="32"/>
    </row>
    <row r="6" spans="1:50" ht="24.95" customHeight="1" x14ac:dyDescent="0.25">
      <c r="B6" s="130" t="s">
        <v>109</v>
      </c>
      <c r="C6" s="130"/>
      <c r="D6" s="130"/>
      <c r="E6" s="130"/>
      <c r="F6" s="130"/>
      <c r="G6" s="130"/>
      <c r="H6" s="130"/>
      <c r="I6" s="130"/>
      <c r="J6" s="130"/>
      <c r="K6" s="130"/>
      <c r="L6" s="130"/>
      <c r="M6" s="130"/>
      <c r="N6" s="130"/>
      <c r="O6" s="29"/>
      <c r="P6" s="29"/>
      <c r="Q6" s="29"/>
      <c r="R6" s="29"/>
      <c r="S6" s="29"/>
      <c r="T6" s="29"/>
      <c r="U6" s="29"/>
      <c r="V6" s="29"/>
      <c r="W6" s="29"/>
      <c r="X6" s="29"/>
    </row>
    <row r="7" spans="1:50" ht="24.95" customHeight="1" x14ac:dyDescent="0.25">
      <c r="A7" s="32"/>
      <c r="B7" s="61" t="s">
        <v>89</v>
      </c>
      <c r="C7" s="61" t="s">
        <v>91</v>
      </c>
      <c r="D7" s="61" t="s">
        <v>12</v>
      </c>
      <c r="E7" s="61" t="s">
        <v>13</v>
      </c>
      <c r="F7" s="61" t="s">
        <v>14</v>
      </c>
      <c r="G7" s="61" t="s">
        <v>15</v>
      </c>
      <c r="H7" s="61" t="s">
        <v>16</v>
      </c>
      <c r="I7" s="61" t="s">
        <v>17</v>
      </c>
      <c r="J7" s="61" t="s">
        <v>18</v>
      </c>
      <c r="K7" s="61" t="s">
        <v>19</v>
      </c>
      <c r="L7" s="61" t="s">
        <v>20</v>
      </c>
      <c r="M7" s="61" t="s">
        <v>21</v>
      </c>
      <c r="N7" s="62" t="s">
        <v>10</v>
      </c>
      <c r="Z7" s="89" t="s">
        <v>76</v>
      </c>
      <c r="AA7" s="90" t="s">
        <v>12</v>
      </c>
      <c r="AB7" s="90" t="s">
        <v>13</v>
      </c>
      <c r="AC7" s="90" t="s">
        <v>14</v>
      </c>
      <c r="AD7" s="90" t="s">
        <v>15</v>
      </c>
      <c r="AE7" s="90" t="s">
        <v>16</v>
      </c>
      <c r="AF7" s="90" t="s">
        <v>17</v>
      </c>
      <c r="AG7" s="90" t="s">
        <v>18</v>
      </c>
      <c r="AH7" s="90" t="s">
        <v>19</v>
      </c>
      <c r="AI7" s="90" t="s">
        <v>20</v>
      </c>
      <c r="AJ7" s="25" t="s">
        <v>21</v>
      </c>
      <c r="AK7" s="91" t="s">
        <v>0</v>
      </c>
      <c r="AL7" s="72" t="s">
        <v>23</v>
      </c>
      <c r="AN7" s="71" t="s">
        <v>76</v>
      </c>
      <c r="AO7" s="71" t="s">
        <v>102</v>
      </c>
      <c r="AP7" s="71" t="s">
        <v>84</v>
      </c>
      <c r="AR7" s="71" t="s">
        <v>76</v>
      </c>
      <c r="AS7" s="72" t="s">
        <v>77</v>
      </c>
      <c r="AT7" s="72" t="s">
        <v>103</v>
      </c>
      <c r="AU7" s="72" t="s">
        <v>32</v>
      </c>
    </row>
    <row r="8" spans="1:50" ht="30" customHeight="1" x14ac:dyDescent="0.25">
      <c r="B8" s="63">
        <v>1</v>
      </c>
      <c r="C8" s="64" t="str">
        <f>IF(Cen!AE13="","",Cen!AE13)</f>
        <v>Demanda/Mercado</v>
      </c>
      <c r="D8" s="66" t="s">
        <v>101</v>
      </c>
      <c r="E8" s="66" t="s">
        <v>97</v>
      </c>
      <c r="F8" s="66" t="s">
        <v>97</v>
      </c>
      <c r="G8" s="66" t="s">
        <v>97</v>
      </c>
      <c r="H8" s="66" t="s">
        <v>97</v>
      </c>
      <c r="I8" s="66" t="s">
        <v>97</v>
      </c>
      <c r="J8" s="66" t="s">
        <v>97</v>
      </c>
      <c r="K8" s="66" t="s">
        <v>98</v>
      </c>
      <c r="L8" s="66" t="s">
        <v>98</v>
      </c>
      <c r="M8" s="66" t="s">
        <v>98</v>
      </c>
      <c r="N8" s="46" t="str">
        <f t="shared" ref="N8:N15" si="0">IFERROR(IF(AK8="","",IF(AK8&gt;$AS$9,$AU$8,IF(AK8&gt;$AS$10,$AU$9,$AU$10))),"")</f>
        <v>Bom</v>
      </c>
      <c r="Z8" s="89">
        <v>1</v>
      </c>
      <c r="AA8" s="92">
        <f t="shared" ref="AA8:AA15" si="1">IF(D8="","",IFERROR(VLOOKUP(D8,$AO$8:$AP$12,2,FALSE),""))</f>
        <v>1</v>
      </c>
      <c r="AB8" s="92">
        <f t="shared" ref="AB8:AB15" si="2">IF(E8="","",IFERROR(VLOOKUP(E8,$AO$8:$AP$12,2,FALSE),""))</f>
        <v>5</v>
      </c>
      <c r="AC8" s="92">
        <f t="shared" ref="AC8:AC15" si="3">IF(F8="","",IFERROR(VLOOKUP(F8,$AO$8:$AP$12,2,FALSE),""))</f>
        <v>5</v>
      </c>
      <c r="AD8" s="92">
        <f t="shared" ref="AD8:AD15" si="4">IF(G8="","",IFERROR(VLOOKUP(G8,$AO$8:$AP$12,2,FALSE),""))</f>
        <v>5</v>
      </c>
      <c r="AE8" s="92">
        <f t="shared" ref="AE8:AE15" si="5">IF(H8="","",IFERROR(VLOOKUP(H8,$AO$8:$AP$12,2,FALSE),""))</f>
        <v>5</v>
      </c>
      <c r="AF8" s="92">
        <f t="shared" ref="AF8:AF15" si="6">IF(I8="","",IFERROR(VLOOKUP(I8,$AO$8:$AP$12,2,FALSE),""))</f>
        <v>5</v>
      </c>
      <c r="AG8" s="92">
        <f t="shared" ref="AG8:AG15" si="7">IF(J8="","",IFERROR(VLOOKUP(J8,$AO$8:$AP$12,2,FALSE),""))</f>
        <v>5</v>
      </c>
      <c r="AH8" s="92">
        <f t="shared" ref="AH8:AH15" si="8">IF(K8="","",IFERROR(VLOOKUP(K8,$AO$8:$AP$12,2,FALSE),""))</f>
        <v>4</v>
      </c>
      <c r="AI8" s="92">
        <f t="shared" ref="AI8:AI15" si="9">IF(L8="","",IFERROR(VLOOKUP(L8,$AO$8:$AP$12,2,FALSE),""))</f>
        <v>4</v>
      </c>
      <c r="AJ8" s="92">
        <f t="shared" ref="AJ8:AJ15" si="10">IF(M8="","",IFERROR(VLOOKUP(M8,$AO$8:$AP$12,2,FALSE),""))</f>
        <v>4</v>
      </c>
      <c r="AK8" s="93">
        <f t="shared" ref="AK8:AK15" si="11">IFERROR(AVERAGEIF(AA8:AJ8,"&gt;0")+(Z8/10000),"")</f>
        <v>4.3000999999999996</v>
      </c>
      <c r="AL8" s="24" t="str">
        <f t="shared" ref="AL8:AL15" si="12">IF(OR(C8="",AK8=""),"",IF(AK8&gt;$AP$9,$AO$8,IF(AK8&gt;$AP$10,$AO$9,IF(AK8&gt;$AP$11,$AO$10,IF(AK8&gt;$AP$12,$AO$11,$AO$12)))))</f>
        <v>Melhorou Muito</v>
      </c>
      <c r="AN8" s="71">
        <v>1</v>
      </c>
      <c r="AO8" s="71" t="s">
        <v>97</v>
      </c>
      <c r="AP8" s="71">
        <v>5</v>
      </c>
      <c r="AR8" s="71">
        <v>3</v>
      </c>
      <c r="AS8" s="94">
        <f>$AS$10*AR8</f>
        <v>5</v>
      </c>
      <c r="AT8" s="71" t="s">
        <v>105</v>
      </c>
      <c r="AU8" s="72" t="s">
        <v>28</v>
      </c>
    </row>
    <row r="9" spans="1:50" ht="30" customHeight="1" x14ac:dyDescent="0.25">
      <c r="A9" s="32"/>
      <c r="B9" s="63">
        <v>2</v>
      </c>
      <c r="C9" s="64" t="str">
        <f>IF(Cen!AE14="","",Cen!AE14)</f>
        <v>Fornecedores</v>
      </c>
      <c r="D9" s="66" t="s">
        <v>101</v>
      </c>
      <c r="E9" s="66" t="s">
        <v>98</v>
      </c>
      <c r="F9" s="66" t="s">
        <v>98</v>
      </c>
      <c r="G9" s="66" t="s">
        <v>98</v>
      </c>
      <c r="H9" s="66" t="s">
        <v>98</v>
      </c>
      <c r="I9" s="66" t="s">
        <v>98</v>
      </c>
      <c r="J9" s="66" t="s">
        <v>98</v>
      </c>
      <c r="K9" s="66" t="s">
        <v>100</v>
      </c>
      <c r="L9" s="66" t="s">
        <v>100</v>
      </c>
      <c r="M9" s="66" t="s">
        <v>100</v>
      </c>
      <c r="N9" s="46" t="str">
        <f t="shared" si="0"/>
        <v>Razoável</v>
      </c>
      <c r="Z9" s="89">
        <v>2</v>
      </c>
      <c r="AA9" s="92">
        <f t="shared" si="1"/>
        <v>1</v>
      </c>
      <c r="AB9" s="92">
        <f t="shared" si="2"/>
        <v>4</v>
      </c>
      <c r="AC9" s="92">
        <f t="shared" si="3"/>
        <v>4</v>
      </c>
      <c r="AD9" s="92">
        <f t="shared" si="4"/>
        <v>4</v>
      </c>
      <c r="AE9" s="92">
        <f t="shared" si="5"/>
        <v>4</v>
      </c>
      <c r="AF9" s="92">
        <f t="shared" si="6"/>
        <v>4</v>
      </c>
      <c r="AG9" s="92">
        <f t="shared" si="7"/>
        <v>4</v>
      </c>
      <c r="AH9" s="92">
        <f t="shared" si="8"/>
        <v>2</v>
      </c>
      <c r="AI9" s="92">
        <f t="shared" si="9"/>
        <v>2</v>
      </c>
      <c r="AJ9" s="92">
        <f t="shared" si="10"/>
        <v>2</v>
      </c>
      <c r="AK9" s="93">
        <f t="shared" si="11"/>
        <v>3.1002000000000001</v>
      </c>
      <c r="AL9" s="24" t="str">
        <f t="shared" si="12"/>
        <v>Melhorou</v>
      </c>
      <c r="AN9" s="71">
        <v>2</v>
      </c>
      <c r="AO9" s="71" t="s">
        <v>98</v>
      </c>
      <c r="AP9" s="71">
        <v>4</v>
      </c>
      <c r="AR9" s="71">
        <v>2</v>
      </c>
      <c r="AS9" s="94">
        <f>$AS$10*AR9</f>
        <v>3.3333333333333335</v>
      </c>
      <c r="AT9" s="71" t="s">
        <v>106</v>
      </c>
      <c r="AU9" s="72" t="s">
        <v>29</v>
      </c>
    </row>
    <row r="10" spans="1:50" ht="30" customHeight="1" x14ac:dyDescent="0.25">
      <c r="A10" s="32"/>
      <c r="B10" s="63">
        <v>3</v>
      </c>
      <c r="C10" s="64" t="str">
        <f>IF(Cen!AE15="","",Cen!AE15)</f>
        <v>Mercado exterior</v>
      </c>
      <c r="D10" s="66" t="s">
        <v>101</v>
      </c>
      <c r="E10" s="66" t="s">
        <v>101</v>
      </c>
      <c r="F10" s="66" t="s">
        <v>101</v>
      </c>
      <c r="G10" s="66" t="s">
        <v>101</v>
      </c>
      <c r="H10" s="66" t="s">
        <v>101</v>
      </c>
      <c r="I10" s="66" t="s">
        <v>101</v>
      </c>
      <c r="J10" s="66" t="s">
        <v>101</v>
      </c>
      <c r="K10" s="66" t="s">
        <v>100</v>
      </c>
      <c r="L10" s="66" t="s">
        <v>100</v>
      </c>
      <c r="M10" s="66" t="s">
        <v>100</v>
      </c>
      <c r="N10" s="46" t="str">
        <f t="shared" si="0"/>
        <v>Ruim</v>
      </c>
      <c r="Z10" s="89">
        <v>3</v>
      </c>
      <c r="AA10" s="92">
        <f t="shared" si="1"/>
        <v>1</v>
      </c>
      <c r="AB10" s="92">
        <f t="shared" si="2"/>
        <v>1</v>
      </c>
      <c r="AC10" s="92">
        <f t="shared" si="3"/>
        <v>1</v>
      </c>
      <c r="AD10" s="92">
        <f t="shared" si="4"/>
        <v>1</v>
      </c>
      <c r="AE10" s="92">
        <f t="shared" si="5"/>
        <v>1</v>
      </c>
      <c r="AF10" s="92">
        <f t="shared" si="6"/>
        <v>1</v>
      </c>
      <c r="AG10" s="92">
        <f t="shared" si="7"/>
        <v>1</v>
      </c>
      <c r="AH10" s="92">
        <f t="shared" si="8"/>
        <v>2</v>
      </c>
      <c r="AI10" s="92">
        <f t="shared" si="9"/>
        <v>2</v>
      </c>
      <c r="AJ10" s="92">
        <f t="shared" si="10"/>
        <v>2</v>
      </c>
      <c r="AK10" s="93">
        <f t="shared" si="11"/>
        <v>1.3003</v>
      </c>
      <c r="AL10" s="24" t="str">
        <f t="shared" si="12"/>
        <v>Agravou</v>
      </c>
      <c r="AN10" s="71">
        <v>3</v>
      </c>
      <c r="AO10" s="71" t="s">
        <v>99</v>
      </c>
      <c r="AP10" s="71">
        <v>3</v>
      </c>
      <c r="AR10" s="71">
        <v>1</v>
      </c>
      <c r="AS10" s="94">
        <f>5/AR8</f>
        <v>1.6666666666666667</v>
      </c>
      <c r="AT10" s="71" t="s">
        <v>107</v>
      </c>
      <c r="AU10" s="72" t="s">
        <v>30</v>
      </c>
    </row>
    <row r="11" spans="1:50" ht="30" customHeight="1" x14ac:dyDescent="0.25">
      <c r="A11" s="32"/>
      <c r="B11" s="63">
        <v>4</v>
      </c>
      <c r="C11" s="64" t="str">
        <f>IF(Cen!AE16="","",Cen!AE16)</f>
        <v/>
      </c>
      <c r="D11" s="187"/>
      <c r="E11" s="187"/>
      <c r="F11" s="187"/>
      <c r="G11" s="187"/>
      <c r="H11" s="187"/>
      <c r="I11" s="187"/>
      <c r="J11" s="187"/>
      <c r="K11" s="187"/>
      <c r="L11" s="187"/>
      <c r="M11" s="187"/>
      <c r="N11" s="46" t="str">
        <f t="shared" si="0"/>
        <v/>
      </c>
      <c r="Z11" s="89">
        <v>4</v>
      </c>
      <c r="AA11" s="92" t="str">
        <f t="shared" si="1"/>
        <v/>
      </c>
      <c r="AB11" s="92" t="str">
        <f t="shared" si="2"/>
        <v/>
      </c>
      <c r="AC11" s="92" t="str">
        <f t="shared" si="3"/>
        <v/>
      </c>
      <c r="AD11" s="92" t="str">
        <f t="shared" si="4"/>
        <v/>
      </c>
      <c r="AE11" s="92" t="str">
        <f t="shared" si="5"/>
        <v/>
      </c>
      <c r="AF11" s="92" t="str">
        <f t="shared" si="6"/>
        <v/>
      </c>
      <c r="AG11" s="92" t="str">
        <f t="shared" si="7"/>
        <v/>
      </c>
      <c r="AH11" s="92" t="str">
        <f t="shared" si="8"/>
        <v/>
      </c>
      <c r="AI11" s="92" t="str">
        <f t="shared" si="9"/>
        <v/>
      </c>
      <c r="AJ11" s="92" t="str">
        <f t="shared" si="10"/>
        <v/>
      </c>
      <c r="AK11" s="93" t="str">
        <f t="shared" si="11"/>
        <v/>
      </c>
      <c r="AL11" s="24" t="str">
        <f t="shared" si="12"/>
        <v/>
      </c>
      <c r="AN11" s="71">
        <v>4</v>
      </c>
      <c r="AO11" s="71" t="s">
        <v>100</v>
      </c>
      <c r="AP11" s="71">
        <v>2</v>
      </c>
    </row>
    <row r="12" spans="1:50" ht="30" customHeight="1" x14ac:dyDescent="0.25">
      <c r="A12" s="32"/>
      <c r="B12" s="63">
        <v>5</v>
      </c>
      <c r="C12" s="64" t="str">
        <f>IF(Cen!AE17="","",Cen!AE17)</f>
        <v/>
      </c>
      <c r="D12" s="187"/>
      <c r="E12" s="187"/>
      <c r="F12" s="187"/>
      <c r="G12" s="187"/>
      <c r="H12" s="187"/>
      <c r="I12" s="187"/>
      <c r="J12" s="187"/>
      <c r="K12" s="187"/>
      <c r="L12" s="187"/>
      <c r="M12" s="187"/>
      <c r="N12" s="46" t="str">
        <f t="shared" si="0"/>
        <v/>
      </c>
      <c r="Z12" s="89">
        <v>5</v>
      </c>
      <c r="AA12" s="92" t="str">
        <f t="shared" si="1"/>
        <v/>
      </c>
      <c r="AB12" s="92" t="str">
        <f t="shared" si="2"/>
        <v/>
      </c>
      <c r="AC12" s="92" t="str">
        <f t="shared" si="3"/>
        <v/>
      </c>
      <c r="AD12" s="92" t="str">
        <f t="shared" si="4"/>
        <v/>
      </c>
      <c r="AE12" s="92" t="str">
        <f t="shared" si="5"/>
        <v/>
      </c>
      <c r="AF12" s="92" t="str">
        <f t="shared" si="6"/>
        <v/>
      </c>
      <c r="AG12" s="92" t="str">
        <f t="shared" si="7"/>
        <v/>
      </c>
      <c r="AH12" s="92" t="str">
        <f t="shared" si="8"/>
        <v/>
      </c>
      <c r="AI12" s="92" t="str">
        <f t="shared" si="9"/>
        <v/>
      </c>
      <c r="AJ12" s="92" t="str">
        <f t="shared" si="10"/>
        <v/>
      </c>
      <c r="AK12" s="93" t="str">
        <f t="shared" si="11"/>
        <v/>
      </c>
      <c r="AL12" s="24" t="str">
        <f t="shared" si="12"/>
        <v/>
      </c>
      <c r="AN12" s="71">
        <v>5</v>
      </c>
      <c r="AO12" s="71" t="s">
        <v>101</v>
      </c>
      <c r="AP12" s="71">
        <v>1</v>
      </c>
    </row>
    <row r="13" spans="1:50" ht="30" customHeight="1" x14ac:dyDescent="0.25">
      <c r="A13" s="32"/>
      <c r="B13" s="63">
        <v>6</v>
      </c>
      <c r="C13" s="64" t="str">
        <f>IF(Cen!AE18="","",Cen!AE18)</f>
        <v/>
      </c>
      <c r="D13" s="187"/>
      <c r="E13" s="187"/>
      <c r="F13" s="187"/>
      <c r="G13" s="187"/>
      <c r="H13" s="187"/>
      <c r="I13" s="187"/>
      <c r="J13" s="187"/>
      <c r="K13" s="187"/>
      <c r="L13" s="187"/>
      <c r="M13" s="187"/>
      <c r="N13" s="46" t="str">
        <f t="shared" si="0"/>
        <v/>
      </c>
      <c r="Z13" s="89">
        <v>6</v>
      </c>
      <c r="AA13" s="92" t="str">
        <f t="shared" si="1"/>
        <v/>
      </c>
      <c r="AB13" s="92" t="str">
        <f t="shared" si="2"/>
        <v/>
      </c>
      <c r="AC13" s="92" t="str">
        <f t="shared" si="3"/>
        <v/>
      </c>
      <c r="AD13" s="92" t="str">
        <f t="shared" si="4"/>
        <v/>
      </c>
      <c r="AE13" s="92" t="str">
        <f t="shared" si="5"/>
        <v/>
      </c>
      <c r="AF13" s="92" t="str">
        <f t="shared" si="6"/>
        <v/>
      </c>
      <c r="AG13" s="92" t="str">
        <f t="shared" si="7"/>
        <v/>
      </c>
      <c r="AH13" s="92" t="str">
        <f t="shared" si="8"/>
        <v/>
      </c>
      <c r="AI13" s="92" t="str">
        <f t="shared" si="9"/>
        <v/>
      </c>
      <c r="AJ13" s="92" t="str">
        <f t="shared" si="10"/>
        <v/>
      </c>
      <c r="AK13" s="93" t="str">
        <f t="shared" si="11"/>
        <v/>
      </c>
      <c r="AL13" s="24" t="str">
        <f t="shared" si="12"/>
        <v/>
      </c>
    </row>
    <row r="14" spans="1:50" ht="30" customHeight="1" x14ac:dyDescent="0.25">
      <c r="A14" s="32"/>
      <c r="B14" s="63">
        <v>7</v>
      </c>
      <c r="C14" s="64" t="str">
        <f>IF(Cen!AE19="","",Cen!AE19)</f>
        <v/>
      </c>
      <c r="D14" s="187"/>
      <c r="E14" s="187"/>
      <c r="F14" s="187"/>
      <c r="G14" s="187"/>
      <c r="H14" s="187"/>
      <c r="I14" s="187"/>
      <c r="J14" s="187"/>
      <c r="K14" s="187"/>
      <c r="L14" s="187"/>
      <c r="M14" s="187"/>
      <c r="N14" s="46" t="str">
        <f t="shared" si="0"/>
        <v/>
      </c>
      <c r="Z14" s="89">
        <v>7</v>
      </c>
      <c r="AA14" s="92" t="str">
        <f t="shared" si="1"/>
        <v/>
      </c>
      <c r="AB14" s="92" t="str">
        <f t="shared" si="2"/>
        <v/>
      </c>
      <c r="AC14" s="92" t="str">
        <f t="shared" si="3"/>
        <v/>
      </c>
      <c r="AD14" s="92" t="str">
        <f t="shared" si="4"/>
        <v/>
      </c>
      <c r="AE14" s="92" t="str">
        <f t="shared" si="5"/>
        <v/>
      </c>
      <c r="AF14" s="92" t="str">
        <f t="shared" si="6"/>
        <v/>
      </c>
      <c r="AG14" s="92" t="str">
        <f t="shared" si="7"/>
        <v/>
      </c>
      <c r="AH14" s="92" t="str">
        <f t="shared" si="8"/>
        <v/>
      </c>
      <c r="AI14" s="92" t="str">
        <f t="shared" si="9"/>
        <v/>
      </c>
      <c r="AJ14" s="92" t="str">
        <f t="shared" si="10"/>
        <v/>
      </c>
      <c r="AK14" s="93" t="str">
        <f t="shared" si="11"/>
        <v/>
      </c>
      <c r="AL14" s="24" t="str">
        <f t="shared" si="12"/>
        <v/>
      </c>
    </row>
    <row r="15" spans="1:50" ht="30" customHeight="1" x14ac:dyDescent="0.25">
      <c r="A15" s="32"/>
      <c r="B15" s="63">
        <v>8</v>
      </c>
      <c r="C15" s="64" t="str">
        <f>IF(Cen!AE20="","",Cen!AE20)</f>
        <v/>
      </c>
      <c r="D15" s="187"/>
      <c r="E15" s="187"/>
      <c r="F15" s="187"/>
      <c r="G15" s="187"/>
      <c r="H15" s="187"/>
      <c r="I15" s="187"/>
      <c r="J15" s="187"/>
      <c r="K15" s="187"/>
      <c r="L15" s="187"/>
      <c r="M15" s="187"/>
      <c r="N15" s="46" t="str">
        <f t="shared" si="0"/>
        <v/>
      </c>
      <c r="Z15" s="89">
        <v>8</v>
      </c>
      <c r="AA15" s="92" t="str">
        <f t="shared" si="1"/>
        <v/>
      </c>
      <c r="AB15" s="92" t="str">
        <f t="shared" si="2"/>
        <v/>
      </c>
      <c r="AC15" s="92" t="str">
        <f t="shared" si="3"/>
        <v/>
      </c>
      <c r="AD15" s="92" t="str">
        <f t="shared" si="4"/>
        <v/>
      </c>
      <c r="AE15" s="92" t="str">
        <f t="shared" si="5"/>
        <v/>
      </c>
      <c r="AF15" s="92" t="str">
        <f t="shared" si="6"/>
        <v/>
      </c>
      <c r="AG15" s="92" t="str">
        <f t="shared" si="7"/>
        <v/>
      </c>
      <c r="AH15" s="92" t="str">
        <f t="shared" si="8"/>
        <v/>
      </c>
      <c r="AI15" s="92" t="str">
        <f t="shared" si="9"/>
        <v/>
      </c>
      <c r="AJ15" s="92" t="str">
        <f t="shared" si="10"/>
        <v/>
      </c>
      <c r="AK15" s="93" t="str">
        <f t="shared" si="11"/>
        <v/>
      </c>
      <c r="AL15" s="24" t="str">
        <f t="shared" si="12"/>
        <v/>
      </c>
    </row>
    <row r="16" spans="1:50" ht="66" customHeight="1" x14ac:dyDescent="0.25">
      <c r="B16" s="139" t="s">
        <v>104</v>
      </c>
      <c r="C16" s="139"/>
      <c r="D16" s="140" t="str">
        <f>IFERROR(IF(AK16="","",IF(AK16&gt;$AS$9,$AT$8,IF(AK16&gt;$AS$10,$AT$9,$AT$10))),"")</f>
        <v>Este resultado é classificado como Razoável porque indica que houve uma melhoria considerável em alguns fatores críticos de sucesso ou fracasso, e um agravamento considerável em outros fatores que estão sendo monitorados. Este resultado aponta uma forte tendência a um cenário neutro ou de compensação que pode ou não impactar positivamente na decisão estratégica da organização, favorecendo ou não o sucesso de suas atividades.</v>
      </c>
      <c r="E16" s="140"/>
      <c r="F16" s="140"/>
      <c r="G16" s="140"/>
      <c r="H16" s="140"/>
      <c r="I16" s="140"/>
      <c r="J16" s="140"/>
      <c r="K16" s="140"/>
      <c r="L16" s="140"/>
      <c r="M16" s="140"/>
      <c r="N16" s="140"/>
      <c r="Z16" s="71" t="s">
        <v>179</v>
      </c>
      <c r="AA16" s="95">
        <f>IFERROR(AVERAGEIF(AA$8:AA$15,"&gt;0"),0)</f>
        <v>1</v>
      </c>
      <c r="AB16" s="95">
        <f t="shared" ref="AB16:AJ16" si="13">IFERROR(AVERAGEIF(AB$8:AB$15,"&gt;0"),0)</f>
        <v>3.3333333333333335</v>
      </c>
      <c r="AC16" s="95">
        <f t="shared" si="13"/>
        <v>3.3333333333333335</v>
      </c>
      <c r="AD16" s="95">
        <f t="shared" si="13"/>
        <v>3.3333333333333335</v>
      </c>
      <c r="AE16" s="95">
        <f t="shared" si="13"/>
        <v>3.3333333333333335</v>
      </c>
      <c r="AF16" s="95">
        <f t="shared" si="13"/>
        <v>3.3333333333333335</v>
      </c>
      <c r="AG16" s="95">
        <f t="shared" si="13"/>
        <v>3.3333333333333335</v>
      </c>
      <c r="AH16" s="95">
        <f t="shared" si="13"/>
        <v>2.6666666666666665</v>
      </c>
      <c r="AI16" s="95">
        <f t="shared" si="13"/>
        <v>2.6666666666666665</v>
      </c>
      <c r="AJ16" s="95">
        <f t="shared" si="13"/>
        <v>2.6666666666666665</v>
      </c>
      <c r="AK16" s="95">
        <f t="shared" ref="AK16" si="14">IFERROR(AVERAGEIF(AK$8:AK$15,"&gt;0"),"")</f>
        <v>2.9001999999999999</v>
      </c>
      <c r="AL16" s="24" t="str">
        <f>IF(AK16="","",IF(AK16&gt;$AP$9,$AO$8,IF(AK16&gt;$AP$10,$AO$9,IF(AK16&gt;$AP$11,$AO$10,IF(AK16&gt;$AP$12,$AO$11,$AO$12)))))</f>
        <v>Sem Alteração</v>
      </c>
    </row>
    <row r="17" spans="3:37" ht="15.75" x14ac:dyDescent="0.25">
      <c r="C17" s="60"/>
      <c r="D17" s="60"/>
      <c r="E17" s="60"/>
      <c r="F17" s="60"/>
      <c r="G17" s="60"/>
      <c r="H17" s="60"/>
      <c r="I17" s="60"/>
      <c r="J17" s="60"/>
      <c r="K17" s="65"/>
      <c r="L17" s="60"/>
      <c r="M17" s="60"/>
      <c r="N17" s="60"/>
      <c r="Z17" s="72" t="str">
        <f t="shared" ref="Z17:Z19" si="15">AU8</f>
        <v>Bom</v>
      </c>
      <c r="AA17" s="94">
        <f t="shared" ref="AA17:AA19" si="16">AS8</f>
        <v>5</v>
      </c>
      <c r="AB17" s="94">
        <f>$AA$17</f>
        <v>5</v>
      </c>
      <c r="AC17" s="94">
        <f t="shared" ref="AC17:AJ17" si="17">$AA$17</f>
        <v>5</v>
      </c>
      <c r="AD17" s="94">
        <f t="shared" si="17"/>
        <v>5</v>
      </c>
      <c r="AE17" s="94">
        <f t="shared" si="17"/>
        <v>5</v>
      </c>
      <c r="AF17" s="94">
        <f t="shared" si="17"/>
        <v>5</v>
      </c>
      <c r="AG17" s="94">
        <f t="shared" si="17"/>
        <v>5</v>
      </c>
      <c r="AH17" s="94">
        <f t="shared" si="17"/>
        <v>5</v>
      </c>
      <c r="AI17" s="94">
        <f t="shared" si="17"/>
        <v>5</v>
      </c>
      <c r="AJ17" s="94">
        <f t="shared" si="17"/>
        <v>5</v>
      </c>
      <c r="AK17" s="96"/>
    </row>
    <row r="18" spans="3:37" x14ac:dyDescent="0.25">
      <c r="C18" s="9"/>
      <c r="D18" s="9"/>
      <c r="E18" s="9"/>
      <c r="F18" s="9"/>
      <c r="G18" s="9"/>
      <c r="H18" s="9"/>
      <c r="I18" s="9"/>
      <c r="J18" s="9"/>
      <c r="K18" s="9"/>
      <c r="L18" s="9"/>
      <c r="M18" s="9"/>
      <c r="N18" s="9"/>
      <c r="Z18" s="72" t="str">
        <f t="shared" si="15"/>
        <v>Razoável</v>
      </c>
      <c r="AA18" s="94">
        <f t="shared" si="16"/>
        <v>3.3333333333333335</v>
      </c>
      <c r="AB18" s="94">
        <f>$AA$18</f>
        <v>3.3333333333333335</v>
      </c>
      <c r="AC18" s="94">
        <f t="shared" ref="AC18:AJ18" si="18">$AA$18</f>
        <v>3.3333333333333335</v>
      </c>
      <c r="AD18" s="94">
        <f t="shared" si="18"/>
        <v>3.3333333333333335</v>
      </c>
      <c r="AE18" s="94">
        <f t="shared" si="18"/>
        <v>3.3333333333333335</v>
      </c>
      <c r="AF18" s="94">
        <f t="shared" si="18"/>
        <v>3.3333333333333335</v>
      </c>
      <c r="AG18" s="94">
        <f t="shared" si="18"/>
        <v>3.3333333333333335</v>
      </c>
      <c r="AH18" s="94">
        <f t="shared" si="18"/>
        <v>3.3333333333333335</v>
      </c>
      <c r="AI18" s="94">
        <f t="shared" si="18"/>
        <v>3.3333333333333335</v>
      </c>
      <c r="AJ18" s="94">
        <f t="shared" si="18"/>
        <v>3.3333333333333335</v>
      </c>
    </row>
    <row r="19" spans="3:37" x14ac:dyDescent="0.25">
      <c r="C19" s="9"/>
      <c r="D19" s="9"/>
      <c r="E19" s="9"/>
      <c r="F19" s="9"/>
      <c r="G19" s="9"/>
      <c r="H19" s="9"/>
      <c r="I19" s="9"/>
      <c r="J19" s="9"/>
      <c r="K19" s="9"/>
      <c r="L19" s="9"/>
      <c r="M19" s="9"/>
      <c r="N19" s="9"/>
      <c r="Z19" s="72" t="str">
        <f t="shared" si="15"/>
        <v>Ruim</v>
      </c>
      <c r="AA19" s="94">
        <f t="shared" si="16"/>
        <v>1.6666666666666667</v>
      </c>
      <c r="AB19" s="94">
        <f>$AA$19</f>
        <v>1.6666666666666667</v>
      </c>
      <c r="AC19" s="94">
        <f t="shared" ref="AC19:AJ19" si="19">$AA$19</f>
        <v>1.6666666666666667</v>
      </c>
      <c r="AD19" s="94">
        <f t="shared" si="19"/>
        <v>1.6666666666666667</v>
      </c>
      <c r="AE19" s="94">
        <f t="shared" si="19"/>
        <v>1.6666666666666667</v>
      </c>
      <c r="AF19" s="94">
        <f t="shared" si="19"/>
        <v>1.6666666666666667</v>
      </c>
      <c r="AG19" s="94">
        <f t="shared" si="19"/>
        <v>1.6666666666666667</v>
      </c>
      <c r="AH19" s="94">
        <f t="shared" si="19"/>
        <v>1.6666666666666667</v>
      </c>
      <c r="AI19" s="94">
        <f t="shared" si="19"/>
        <v>1.6666666666666667</v>
      </c>
      <c r="AJ19" s="94">
        <f t="shared" si="19"/>
        <v>1.6666666666666667</v>
      </c>
    </row>
  </sheetData>
  <sheetProtection password="9084" sheet="1" objects="1" scenarios="1" formatCells="0" sort="0" autoFilter="0" pivotTables="0"/>
  <sortState ref="C9:C28">
    <sortCondition descending="1" ref="C9"/>
  </sortState>
  <mergeCells count="3">
    <mergeCell ref="B6:N6"/>
    <mergeCell ref="B16:C16"/>
    <mergeCell ref="D16:N16"/>
  </mergeCells>
  <conditionalFormatting sqref="N8:N15">
    <cfRule type="containsText" dxfId="5" priority="27" operator="containsText" text="Bom">
      <formula>NOT(ISERROR(SEARCH("Bom",N8)))</formula>
    </cfRule>
    <cfRule type="containsText" dxfId="4" priority="28" operator="containsText" text="Razoável">
      <formula>NOT(ISERROR(SEARCH("Razoável",N8)))</formula>
    </cfRule>
    <cfRule type="containsText" dxfId="3" priority="30" operator="containsText" text="Ruim">
      <formula>NOT(ISERROR(SEARCH("Ruim",N8)))</formula>
    </cfRule>
  </conditionalFormatting>
  <conditionalFormatting sqref="D16">
    <cfRule type="containsText" dxfId="2" priority="3" operator="containsText" text="Ruim">
      <formula>NOT(ISERROR(SEARCH("Ruim",D16)))</formula>
    </cfRule>
    <cfRule type="containsText" dxfId="1" priority="4" operator="containsText" text="Razoável">
      <formula>NOT(ISERROR(SEARCH("Razoável",D16)))</formula>
    </cfRule>
    <cfRule type="containsText" dxfId="0" priority="5" operator="containsText" text="Bom">
      <formula>NOT(ISERROR(SEARCH("Bom",D16)))</formula>
    </cfRule>
  </conditionalFormatting>
  <dataValidations count="1">
    <dataValidation type="list" allowBlank="1" showInputMessage="1" showErrorMessage="1" error="Você deve escolher um valor da lista." prompt="**SELECIONE**" sqref="D8:M15">
      <formula1>$AO$8:$AO$12</formula1>
    </dataValidation>
  </dataValidations>
  <printOptions horizontalCentered="1"/>
  <pageMargins left="0.23622047244094491" right="0.23622047244094491" top="0.74803149606299213" bottom="0.74803149606299213" header="0.31496062992125984" footer="0.31496062992125984"/>
  <pageSetup paperSize="9" scale="78" orientation="landscape" r:id="rId1"/>
  <headerFooter>
    <oddHeader>&amp;CCONSTRUÇÃO DE CENÁRIOS</oddHeader>
    <oddFooter>&amp;LImpresso em &amp;D as &amp;T</oddFooter>
  </headerFooter>
  <colBreaks count="1" manualBreakCount="1">
    <brk id="14" min="3" max="18"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2">
    <pageSetUpPr fitToPage="1"/>
  </sheetPr>
  <dimension ref="B1:L5"/>
  <sheetViews>
    <sheetView showGridLines="0" zoomScaleNormal="100" zoomScaleSheetLayoutView="70" workbookViewId="0"/>
  </sheetViews>
  <sheetFormatPr defaultRowHeight="15" x14ac:dyDescent="0.25"/>
  <cols>
    <col min="1" max="1" width="2.7109375" style="1" customWidth="1"/>
    <col min="2" max="2" width="27.28515625" style="3" customWidth="1"/>
    <col min="3" max="3" width="2.7109375" style="1" customWidth="1"/>
    <col min="4" max="4" width="29.42578125" style="3" bestFit="1" customWidth="1"/>
    <col min="5" max="5" width="2.7109375" style="1" customWidth="1"/>
    <col min="6" max="6" width="25.7109375" style="3" bestFit="1" customWidth="1"/>
    <col min="7" max="7" width="2.7109375" style="1" customWidth="1"/>
    <col min="8" max="8" width="28" style="3" bestFit="1" customWidth="1"/>
    <col min="9" max="9" width="2.7109375" style="1" customWidth="1"/>
    <col min="10" max="10" width="27.140625" style="3" bestFit="1" customWidth="1"/>
    <col min="11" max="11" width="2.7109375" style="1" customWidth="1"/>
    <col min="12" max="12" width="32.42578125" style="3" bestFit="1" customWidth="1"/>
    <col min="13" max="16384" width="9.140625" style="1"/>
  </cols>
  <sheetData>
    <row r="1" spans="2:12" s="82" customFormat="1" ht="30" customHeight="1" x14ac:dyDescent="0.25">
      <c r="B1" s="81"/>
      <c r="D1" s="81"/>
      <c r="F1" s="81"/>
      <c r="H1" s="81"/>
      <c r="J1" s="81"/>
      <c r="L1" s="81"/>
    </row>
    <row r="2" spans="2:12" s="84" customFormat="1" ht="24.95" customHeight="1" x14ac:dyDescent="0.25">
      <c r="B2" s="83"/>
      <c r="D2" s="83"/>
      <c r="F2" s="83"/>
      <c r="H2" s="83"/>
      <c r="J2" s="83"/>
      <c r="L2" s="83"/>
    </row>
    <row r="3" spans="2:12" s="86" customFormat="1" ht="5.0999999999999996" customHeight="1" x14ac:dyDescent="0.25">
      <c r="B3" s="85"/>
      <c r="D3" s="85"/>
      <c r="F3" s="85"/>
      <c r="H3" s="85"/>
      <c r="J3" s="85"/>
      <c r="L3" s="85"/>
    </row>
    <row r="4" spans="2:12" x14ac:dyDescent="0.25">
      <c r="B4" s="87" t="s">
        <v>128</v>
      </c>
      <c r="D4" s="79" t="s">
        <v>137</v>
      </c>
      <c r="F4" s="79" t="s">
        <v>138</v>
      </c>
      <c r="H4" s="79" t="s">
        <v>139</v>
      </c>
      <c r="J4" s="79" t="s">
        <v>140</v>
      </c>
      <c r="L4" s="79" t="s">
        <v>141</v>
      </c>
    </row>
    <row r="5" spans="2:12" ht="23.25" x14ac:dyDescent="0.25">
      <c r="B5" s="88">
        <f>IFERROR(COUNTA(Fat!$C$8:$C$27),0)</f>
        <v>3</v>
      </c>
      <c r="D5" s="88">
        <f>Fat!$AC$8</f>
        <v>1</v>
      </c>
      <c r="F5" s="88">
        <f>Fat!$AC$9</f>
        <v>1</v>
      </c>
      <c r="H5" s="88">
        <f>Fat!$AC$10</f>
        <v>1</v>
      </c>
      <c r="J5" s="88">
        <f>Fat!$AC$11</f>
        <v>0</v>
      </c>
      <c r="L5" s="88">
        <f>Fat!$AC$12</f>
        <v>0</v>
      </c>
    </row>
  </sheetData>
  <sheetProtection password="9084" sheet="1" objects="1" scenarios="1"/>
  <printOptions horizontalCentered="1" verticalCentered="1"/>
  <pageMargins left="0.23622047244094491" right="0.23622047244094491" top="0.74803149606299213" bottom="0.74803149606299213" header="0.31496062992125984" footer="0.31496062992125984"/>
  <pageSetup paperSize="9" scale="76" orientation="landscape" r:id="rId1"/>
  <headerFooter>
    <oddHeader>&amp;CCONSTRUÇÃO DE CENÁRIOS</oddHeader>
    <oddFooter>&amp;LImpresso em &amp;D as &amp;T</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3"/>
  <dimension ref="A1"/>
  <sheetViews>
    <sheetView showGridLines="0" tabSelected="1" workbookViewId="0">
      <selection activeCell="N22" sqref="N22"/>
    </sheetView>
  </sheetViews>
  <sheetFormatPr defaultRowHeight="15" x14ac:dyDescent="0.25"/>
  <cols>
    <col min="1" max="16384" width="9.140625" style="1"/>
  </cols>
  <sheetData/>
  <sheetProtection sheet="1" objects="1" scenarios="1" selectLockedCells="1"/>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pageSetUpPr fitToPage="1"/>
  </sheetPr>
  <dimension ref="A1:I30"/>
  <sheetViews>
    <sheetView showGridLines="0" zoomScaleNormal="100" workbookViewId="0">
      <selection sqref="A1:XFD1048576"/>
    </sheetView>
  </sheetViews>
  <sheetFormatPr defaultRowHeight="15" x14ac:dyDescent="0.25"/>
  <cols>
    <col min="1" max="1" width="2.7109375" style="39" customWidth="1"/>
    <col min="2" max="2" width="85.5703125" style="154" customWidth="1"/>
    <col min="3" max="3" width="3.5703125" style="154" customWidth="1"/>
    <col min="4" max="4" width="85.5703125" style="154" customWidth="1"/>
    <col min="5" max="6" width="9.140625" style="154"/>
    <col min="7" max="16384" width="9.140625" style="162"/>
  </cols>
  <sheetData>
    <row r="1" spans="1:4" s="82" customFormat="1" ht="30" customHeight="1" x14ac:dyDescent="0.25"/>
    <row r="2" spans="1:4" s="84" customFormat="1" ht="24.95" customHeight="1" x14ac:dyDescent="0.25"/>
    <row r="3" spans="1:4" s="86" customFormat="1" ht="20.100000000000001" customHeight="1" x14ac:dyDescent="0.25"/>
    <row r="4" spans="1:4" s="154" customFormat="1" x14ac:dyDescent="0.25">
      <c r="A4" s="39"/>
    </row>
    <row r="5" spans="1:4" s="154" customFormat="1" ht="18.75" x14ac:dyDescent="0.25">
      <c r="A5" s="39"/>
      <c r="B5" s="155" t="s">
        <v>42</v>
      </c>
      <c r="C5" s="156"/>
      <c r="D5" s="155" t="s">
        <v>43</v>
      </c>
    </row>
    <row r="6" spans="1:4" s="154" customFormat="1" ht="66" customHeight="1" x14ac:dyDescent="0.25">
      <c r="A6" s="39"/>
      <c r="B6" s="157" t="s">
        <v>44</v>
      </c>
      <c r="C6" s="156"/>
      <c r="D6" s="157" t="s">
        <v>45</v>
      </c>
    </row>
    <row r="7" spans="1:4" s="154" customFormat="1" ht="9.9499999999999993" customHeight="1" x14ac:dyDescent="0.25">
      <c r="A7" s="39"/>
      <c r="B7" s="158"/>
      <c r="C7" s="156"/>
      <c r="D7" s="158"/>
    </row>
    <row r="8" spans="1:4" s="154" customFormat="1" ht="18.75" x14ac:dyDescent="0.25">
      <c r="A8" s="39"/>
      <c r="B8" s="155" t="s">
        <v>46</v>
      </c>
      <c r="C8" s="156"/>
      <c r="D8" s="155" t="s">
        <v>47</v>
      </c>
    </row>
    <row r="9" spans="1:4" s="154" customFormat="1" ht="66" customHeight="1" x14ac:dyDescent="0.25">
      <c r="A9" s="39"/>
      <c r="B9" s="157" t="s">
        <v>44</v>
      </c>
      <c r="C9" s="156"/>
      <c r="D9" s="157" t="s">
        <v>48</v>
      </c>
    </row>
    <row r="10" spans="1:4" s="154" customFormat="1" ht="9.9499999999999993" customHeight="1" x14ac:dyDescent="0.25">
      <c r="A10" s="39"/>
      <c r="B10" s="158"/>
      <c r="C10" s="156"/>
      <c r="D10" s="158"/>
    </row>
    <row r="11" spans="1:4" s="154" customFormat="1" ht="18.75" x14ac:dyDescent="0.25">
      <c r="A11" s="39"/>
      <c r="B11" s="155" t="s">
        <v>49</v>
      </c>
      <c r="C11" s="156"/>
      <c r="D11" s="155" t="s">
        <v>50</v>
      </c>
    </row>
    <row r="12" spans="1:4" s="154" customFormat="1" ht="66" customHeight="1" x14ac:dyDescent="0.25">
      <c r="A12" s="39"/>
      <c r="B12" s="157" t="s">
        <v>51</v>
      </c>
      <c r="C12" s="156"/>
      <c r="D12" s="159" t="s">
        <v>52</v>
      </c>
    </row>
    <row r="13" spans="1:4" s="154" customFormat="1" ht="9.9499999999999993" customHeight="1" x14ac:dyDescent="0.25">
      <c r="A13" s="39"/>
      <c r="B13" s="158"/>
      <c r="C13" s="156"/>
      <c r="D13" s="160"/>
    </row>
    <row r="14" spans="1:4" s="154" customFormat="1" ht="18.75" x14ac:dyDescent="0.25">
      <c r="A14" s="39"/>
      <c r="B14" s="155" t="s">
        <v>53</v>
      </c>
      <c r="C14" s="156"/>
      <c r="D14" s="155" t="s">
        <v>54</v>
      </c>
    </row>
    <row r="15" spans="1:4" s="154" customFormat="1" ht="66" customHeight="1" x14ac:dyDescent="0.25">
      <c r="A15" s="39"/>
      <c r="B15" s="157" t="s">
        <v>55</v>
      </c>
      <c r="C15" s="156"/>
      <c r="D15" s="157" t="s">
        <v>56</v>
      </c>
    </row>
    <row r="16" spans="1:4" s="154" customFormat="1" x14ac:dyDescent="0.25">
      <c r="A16" s="39"/>
    </row>
    <row r="17" spans="1:9" s="154" customFormat="1" x14ac:dyDescent="0.25">
      <c r="A17" s="39"/>
    </row>
    <row r="18" spans="1:9" s="154" customFormat="1" x14ac:dyDescent="0.25">
      <c r="A18" s="39"/>
    </row>
    <row r="19" spans="1:9" s="154" customFormat="1" x14ac:dyDescent="0.25">
      <c r="A19" s="39"/>
    </row>
    <row r="20" spans="1:9" s="154" customFormat="1" x14ac:dyDescent="0.25">
      <c r="A20" s="39"/>
    </row>
    <row r="21" spans="1:9" s="154" customFormat="1" x14ac:dyDescent="0.25">
      <c r="A21" s="39"/>
    </row>
    <row r="22" spans="1:9" s="154" customFormat="1" x14ac:dyDescent="0.25">
      <c r="A22" s="39"/>
    </row>
    <row r="23" spans="1:9" s="154" customFormat="1" x14ac:dyDescent="0.25">
      <c r="A23" s="39"/>
    </row>
    <row r="24" spans="1:9" s="154" customFormat="1" x14ac:dyDescent="0.25">
      <c r="A24" s="39"/>
    </row>
    <row r="25" spans="1:9" s="154" customFormat="1" x14ac:dyDescent="0.25">
      <c r="A25" s="39"/>
    </row>
    <row r="26" spans="1:9" s="154" customFormat="1" x14ac:dyDescent="0.25">
      <c r="A26" s="39"/>
    </row>
    <row r="27" spans="1:9" s="154" customFormat="1" x14ac:dyDescent="0.25">
      <c r="A27" s="39"/>
      <c r="B27" s="154" t="str">
        <f t="shared" ref="B27:B28" si="0">IF(D27="","",C27&amp;". "&amp;D27)</f>
        <v/>
      </c>
      <c r="I27" s="161"/>
    </row>
    <row r="28" spans="1:9" s="154" customFormat="1" x14ac:dyDescent="0.25">
      <c r="A28" s="39"/>
      <c r="B28" s="154" t="str">
        <f t="shared" si="0"/>
        <v/>
      </c>
    </row>
    <row r="29" spans="1:9" s="154" customFormat="1" x14ac:dyDescent="0.25">
      <c r="A29" s="39"/>
    </row>
    <row r="30" spans="1:9" s="154" customFormat="1" x14ac:dyDescent="0.25">
      <c r="A30" s="39"/>
    </row>
  </sheetData>
  <sheetProtection password="9084" sheet="1" objects="1" scenarios="1" formatColumns="0" formatRows="0" selectLockedCells="1" autoFilter="0"/>
  <pageMargins left="0.23622047244094491" right="0.23622047244094491" top="0.74803149606299213" bottom="0.74803149606299213" header="0.31496062992125984" footer="0.31496062992125984"/>
  <pageSetup paperSize="9" scale="80" fitToHeight="100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dimension ref="A1:AE63"/>
  <sheetViews>
    <sheetView showGridLines="0" zoomScaleNormal="100" workbookViewId="0">
      <selection sqref="A1:XFD1048576"/>
    </sheetView>
  </sheetViews>
  <sheetFormatPr defaultColWidth="0" defaultRowHeight="15" customHeight="1" zeroHeight="1" x14ac:dyDescent="0.25"/>
  <cols>
    <col min="1" max="1" width="2.7109375" style="39" customWidth="1"/>
    <col min="2" max="2" width="8.7109375" style="174" customWidth="1"/>
    <col min="3" max="3" width="71.140625" style="174" customWidth="1"/>
    <col min="4" max="4" width="17.140625" style="174" customWidth="1"/>
    <col min="5" max="5" width="11.28515625" style="174" customWidth="1"/>
    <col min="6" max="6" width="6.140625" style="174" customWidth="1"/>
    <col min="7" max="8" width="8.85546875" style="174" customWidth="1"/>
    <col min="9" max="9" width="17.5703125" style="174" customWidth="1"/>
    <col min="10" max="10" width="14.7109375" style="174" customWidth="1"/>
    <col min="11" max="11" width="8.42578125" style="174" customWidth="1"/>
    <col min="12" max="12" width="2.28515625" style="174" customWidth="1"/>
    <col min="13" max="17" width="8.85546875" style="174" customWidth="1"/>
    <col min="18" max="18" width="22.28515625" style="174" customWidth="1"/>
    <col min="19" max="30" width="8.85546875" style="174" customWidth="1"/>
    <col min="31" max="31" width="0" style="174" hidden="1" customWidth="1"/>
    <col min="32" max="16384" width="8.85546875" style="174" hidden="1"/>
  </cols>
  <sheetData>
    <row r="1" spans="1:30" s="82" customFormat="1" ht="30" customHeight="1" x14ac:dyDescent="0.25"/>
    <row r="2" spans="1:30" s="84" customFormat="1" ht="24.95" customHeight="1" x14ac:dyDescent="0.25"/>
    <row r="3" spans="1:30" s="86" customFormat="1" ht="20.100000000000001" customHeight="1" x14ac:dyDescent="0.25"/>
    <row r="4" spans="1:30" s="167" customFormat="1" ht="24" customHeight="1" x14ac:dyDescent="0.35">
      <c r="A4" s="40"/>
      <c r="B4" s="163"/>
      <c r="C4" s="164"/>
      <c r="D4" s="165"/>
      <c r="E4" s="165"/>
      <c r="F4" s="165"/>
      <c r="G4" s="165"/>
      <c r="H4" s="165"/>
      <c r="I4" s="165"/>
      <c r="J4" s="166"/>
      <c r="K4" s="166"/>
      <c r="L4" s="166"/>
      <c r="M4" s="166"/>
      <c r="N4" s="166"/>
      <c r="O4" s="166"/>
      <c r="P4" s="165"/>
      <c r="Q4" s="165"/>
      <c r="R4" s="165"/>
      <c r="S4" s="165"/>
      <c r="T4" s="165"/>
      <c r="U4" s="165"/>
      <c r="V4" s="165"/>
      <c r="W4" s="165"/>
      <c r="X4" s="165"/>
      <c r="Y4" s="165"/>
      <c r="Z4" s="165"/>
      <c r="AA4" s="165"/>
      <c r="AB4" s="165"/>
      <c r="AC4" s="165"/>
      <c r="AD4" s="165"/>
    </row>
    <row r="5" spans="1:30" s="167" customFormat="1" ht="24" customHeight="1" x14ac:dyDescent="0.25">
      <c r="A5" s="40"/>
      <c r="B5" s="168">
        <v>1</v>
      </c>
      <c r="C5" s="169" t="s">
        <v>57</v>
      </c>
      <c r="D5" s="170" t="s">
        <v>58</v>
      </c>
      <c r="E5" s="171"/>
      <c r="F5" s="171"/>
      <c r="G5" s="171"/>
      <c r="H5" s="171"/>
      <c r="I5" s="171"/>
      <c r="J5" s="171"/>
      <c r="K5" s="171"/>
      <c r="L5" s="171"/>
      <c r="M5" s="171"/>
      <c r="N5" s="171"/>
      <c r="O5" s="171"/>
      <c r="P5" s="171"/>
      <c r="Q5" s="171"/>
      <c r="R5" s="171"/>
      <c r="S5" s="165"/>
      <c r="T5" s="165"/>
      <c r="U5" s="165"/>
      <c r="V5" s="165"/>
      <c r="W5" s="165"/>
      <c r="X5" s="165"/>
      <c r="Y5" s="165"/>
      <c r="Z5" s="165"/>
      <c r="AA5" s="165"/>
      <c r="AB5" s="165"/>
      <c r="AC5" s="165"/>
      <c r="AD5" s="165"/>
    </row>
    <row r="6" spans="1:30" ht="24" customHeight="1" x14ac:dyDescent="0.25">
      <c r="A6" s="41"/>
      <c r="B6" s="172"/>
      <c r="C6" s="155"/>
      <c r="D6" s="173"/>
      <c r="E6" s="173"/>
      <c r="F6" s="173"/>
      <c r="G6" s="173"/>
      <c r="H6" s="173"/>
      <c r="I6" s="173"/>
      <c r="J6" s="173"/>
      <c r="K6" s="173"/>
      <c r="L6" s="173"/>
      <c r="M6" s="173"/>
      <c r="N6" s="173"/>
      <c r="O6" s="173"/>
      <c r="P6" s="173"/>
      <c r="Q6" s="173"/>
      <c r="R6" s="173"/>
      <c r="S6" s="173"/>
    </row>
    <row r="7" spans="1:30" ht="24" customHeight="1" x14ac:dyDescent="0.25">
      <c r="B7" s="168">
        <v>2</v>
      </c>
      <c r="C7" s="169" t="s">
        <v>59</v>
      </c>
      <c r="D7" s="170" t="s">
        <v>58</v>
      </c>
    </row>
    <row r="8" spans="1:30" ht="24" customHeight="1" x14ac:dyDescent="0.3">
      <c r="B8" s="172"/>
      <c r="C8" s="175"/>
      <c r="D8" s="6"/>
      <c r="E8" s="6"/>
      <c r="F8" s="6"/>
      <c r="G8" s="6"/>
      <c r="H8" s="6"/>
      <c r="I8" s="6"/>
      <c r="J8" s="6"/>
    </row>
    <row r="9" spans="1:30" ht="24" customHeight="1" x14ac:dyDescent="0.25">
      <c r="B9" s="168">
        <v>3</v>
      </c>
      <c r="C9" s="169" t="s">
        <v>60</v>
      </c>
      <c r="D9" s="170" t="s">
        <v>58</v>
      </c>
      <c r="J9" s="176"/>
      <c r="K9" s="177"/>
      <c r="L9" s="177"/>
      <c r="M9" s="177"/>
      <c r="N9" s="177"/>
    </row>
    <row r="10" spans="1:30" ht="24" customHeight="1" x14ac:dyDescent="0.3">
      <c r="B10" s="172"/>
      <c r="C10" s="175"/>
    </row>
    <row r="11" spans="1:30" ht="24" customHeight="1" x14ac:dyDescent="0.25">
      <c r="B11" s="168">
        <v>4</v>
      </c>
      <c r="C11" s="169" t="s">
        <v>61</v>
      </c>
      <c r="D11" s="170" t="s">
        <v>58</v>
      </c>
    </row>
    <row r="12" spans="1:30" ht="24" customHeight="1" x14ac:dyDescent="0.3">
      <c r="B12" s="172"/>
      <c r="C12" s="175"/>
    </row>
    <row r="13" spans="1:30" ht="24" customHeight="1" x14ac:dyDescent="0.25">
      <c r="B13" s="168">
        <v>5</v>
      </c>
      <c r="C13" s="169" t="s">
        <v>62</v>
      </c>
      <c r="D13" s="170" t="s">
        <v>58</v>
      </c>
    </row>
    <row r="14" spans="1:30" x14ac:dyDescent="0.25"/>
    <row r="15" spans="1:30" x14ac:dyDescent="0.25"/>
    <row r="16" spans="1:30" ht="21" x14ac:dyDescent="0.25">
      <c r="J16" s="178"/>
    </row>
    <row r="17" spans="10:10" x14ac:dyDescent="0.25">
      <c r="J17" s="176"/>
    </row>
    <row r="18" spans="10:10" x14ac:dyDescent="0.25"/>
    <row r="19" spans="10:10" x14ac:dyDescent="0.25"/>
    <row r="20" spans="10:10" ht="21" x14ac:dyDescent="0.25">
      <c r="J20" s="178"/>
    </row>
    <row r="21" spans="10:10" x14ac:dyDescent="0.25">
      <c r="J21" s="176"/>
    </row>
    <row r="22" spans="10:10" x14ac:dyDescent="0.25"/>
    <row r="23" spans="10:10" x14ac:dyDescent="0.25"/>
    <row r="24" spans="10:10" ht="21" x14ac:dyDescent="0.25">
      <c r="J24" s="179"/>
    </row>
    <row r="25" spans="10:10" x14ac:dyDescent="0.25">
      <c r="J25" s="176"/>
    </row>
    <row r="26" spans="10:10" x14ac:dyDescent="0.25"/>
    <row r="27" spans="10:10" x14ac:dyDescent="0.25"/>
    <row r="28" spans="10:10" x14ac:dyDescent="0.25"/>
    <row r="29" spans="10:10" x14ac:dyDescent="0.25"/>
    <row r="30" spans="10:10" x14ac:dyDescent="0.25"/>
    <row r="31" spans="10:10" x14ac:dyDescent="0.25"/>
    <row r="32" spans="10:10"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10:10" x14ac:dyDescent="0.25"/>
    <row r="50" spans="10:10" x14ac:dyDescent="0.25"/>
    <row r="51" spans="10:10" x14ac:dyDescent="0.25"/>
    <row r="52" spans="10:10" x14ac:dyDescent="0.25"/>
    <row r="53" spans="10:10" x14ac:dyDescent="0.25">
      <c r="J53" s="180"/>
    </row>
    <row r="54" spans="10:10" x14ac:dyDescent="0.25"/>
    <row r="55" spans="10:10" x14ac:dyDescent="0.25"/>
    <row r="56" spans="10:10" x14ac:dyDescent="0.25"/>
    <row r="57" spans="10:10" x14ac:dyDescent="0.25"/>
    <row r="58" spans="10:10" x14ac:dyDescent="0.25"/>
    <row r="59" spans="10:10" x14ac:dyDescent="0.25"/>
    <row r="60" spans="10:10" x14ac:dyDescent="0.25"/>
    <row r="61" spans="10:10" x14ac:dyDescent="0.25"/>
    <row r="62" spans="10:10" x14ac:dyDescent="0.25"/>
    <row r="63" spans="10:10" x14ac:dyDescent="0.25"/>
  </sheetData>
  <sheetProtection password="9084" sheet="1" objects="1" scenarios="1" formatColumns="0" formatRows="0" selectLockedCells="1" autoFilter="0"/>
  <hyperlinks>
    <hyperlink ref="D24:J24" r:id="rId1" display="Planilha de Avaliação de Desempenho por Competências"/>
    <hyperlink ref="D9" r:id="rId2"/>
    <hyperlink ref="D7" r:id="rId3"/>
    <hyperlink ref="D11" r:id="rId4"/>
    <hyperlink ref="D13" r:id="rId5"/>
    <hyperlink ref="D5" r:id="rId6"/>
  </hyperlinks>
  <pageMargins left="0.75" right="0.75" top="1" bottom="1" header="0.5" footer="0.5"/>
  <pageSetup paperSize="9" orientation="portrait" horizontalDpi="4294967292" verticalDpi="4294967292"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dimension ref="A1:H103"/>
  <sheetViews>
    <sheetView showGridLines="0" zoomScaleNormal="100" zoomScaleSheetLayoutView="80" workbookViewId="0">
      <selection sqref="A1:XFD1048576"/>
    </sheetView>
  </sheetViews>
  <sheetFormatPr defaultColWidth="9.140625" defaultRowHeight="15" customHeight="1" zeroHeight="1" x14ac:dyDescent="0.25"/>
  <cols>
    <col min="1" max="1" width="2.7109375" style="39" customWidth="1"/>
    <col min="2" max="3" width="10.85546875" style="174" customWidth="1"/>
    <col min="4" max="4" width="10.7109375" style="174" customWidth="1"/>
    <col min="5" max="16" width="10.85546875" style="174" customWidth="1"/>
    <col min="17" max="18" width="9.140625" style="174" customWidth="1"/>
    <col min="19" max="16384" width="9.140625" style="174"/>
  </cols>
  <sheetData>
    <row r="1" spans="1:8" s="82" customFormat="1" ht="30" customHeight="1" x14ac:dyDescent="0.25"/>
    <row r="2" spans="1:8" s="84" customFormat="1" ht="24.95" customHeight="1" x14ac:dyDescent="0.25"/>
    <row r="3" spans="1:8" s="86" customFormat="1" ht="20.100000000000001" customHeight="1" x14ac:dyDescent="0.25"/>
    <row r="4" spans="1:8" s="165" customFormat="1" ht="23.25" x14ac:dyDescent="0.35">
      <c r="B4" s="181" t="s">
        <v>63</v>
      </c>
    </row>
    <row r="5" spans="1:8" s="165" customFormat="1" x14ac:dyDescent="0.25">
      <c r="A5" s="40"/>
    </row>
    <row r="6" spans="1:8" s="174" customFormat="1" ht="35.25" customHeight="1" x14ac:dyDescent="0.25">
      <c r="A6" s="41"/>
      <c r="H6" s="1"/>
    </row>
    <row r="7" spans="1:8" s="174" customFormat="1" ht="35.25" customHeight="1" x14ac:dyDescent="0.25">
      <c r="A7" s="39"/>
    </row>
    <row r="8" spans="1:8" s="174" customFormat="1" ht="30" customHeight="1" x14ac:dyDescent="0.25">
      <c r="A8" s="39"/>
    </row>
    <row r="9" spans="1:8" s="174" customFormat="1" ht="30" customHeight="1" x14ac:dyDescent="0.25">
      <c r="A9" s="39"/>
    </row>
    <row r="10" spans="1:8" s="174" customFormat="1" ht="30" customHeight="1" x14ac:dyDescent="0.25">
      <c r="A10" s="39"/>
    </row>
    <row r="11" spans="1:8" s="174" customFormat="1" ht="30" customHeight="1" x14ac:dyDescent="0.25">
      <c r="A11" s="39"/>
    </row>
    <row r="12" spans="1:8" s="174" customFormat="1" ht="30" customHeight="1" x14ac:dyDescent="0.25">
      <c r="A12" s="39"/>
      <c r="G12" s="1"/>
    </row>
    <row r="13" spans="1:8" s="174" customFormat="1" ht="30" customHeight="1" x14ac:dyDescent="0.25">
      <c r="A13" s="39"/>
    </row>
    <row r="14" spans="1:8" s="174" customFormat="1" ht="30" customHeight="1" x14ac:dyDescent="0.25">
      <c r="A14" s="39"/>
    </row>
    <row r="15" spans="1:8" s="174" customFormat="1" ht="30" customHeight="1" x14ac:dyDescent="0.25">
      <c r="A15" s="39"/>
    </row>
    <row r="16" spans="1:8" s="174" customFormat="1" ht="30" customHeight="1" x14ac:dyDescent="0.25">
      <c r="A16" s="39"/>
    </row>
    <row r="17" spans="1:1" s="174" customFormat="1" ht="30" customHeight="1" x14ac:dyDescent="0.25">
      <c r="A17" s="39"/>
    </row>
    <row r="18" spans="1:1" s="174" customFormat="1" ht="30" customHeight="1" x14ac:dyDescent="0.25">
      <c r="A18" s="39"/>
    </row>
    <row r="19" spans="1:1" s="174" customFormat="1" ht="30" customHeight="1" x14ac:dyDescent="0.25">
      <c r="A19" s="39"/>
    </row>
    <row r="20" spans="1:1" s="174" customFormat="1" ht="30" customHeight="1" x14ac:dyDescent="0.25">
      <c r="A20" s="39"/>
    </row>
    <row r="21" spans="1:1" s="174" customFormat="1" ht="30" customHeight="1" x14ac:dyDescent="0.25">
      <c r="A21" s="39"/>
    </row>
    <row r="22" spans="1:1" s="174" customFormat="1" ht="30" customHeight="1" x14ac:dyDescent="0.25">
      <c r="A22" s="39"/>
    </row>
    <row r="23" spans="1:1" s="174" customFormat="1" ht="30" customHeight="1" x14ac:dyDescent="0.25">
      <c r="A23" s="39"/>
    </row>
    <row r="24" spans="1:1" s="174" customFormat="1" ht="30" customHeight="1" x14ac:dyDescent="0.25">
      <c r="A24" s="39"/>
    </row>
    <row r="25" spans="1:1" s="174" customFormat="1" ht="30" customHeight="1" x14ac:dyDescent="0.25">
      <c r="A25" s="39"/>
    </row>
    <row r="26" spans="1:1" s="174" customFormat="1" ht="30" customHeight="1" x14ac:dyDescent="0.25">
      <c r="A26" s="39"/>
    </row>
    <row r="27" spans="1:1" s="174" customFormat="1" ht="30" customHeight="1" x14ac:dyDescent="0.25">
      <c r="A27" s="39"/>
    </row>
    <row r="28" spans="1:1" s="174" customFormat="1" ht="30" customHeight="1" x14ac:dyDescent="0.25">
      <c r="A28" s="39"/>
    </row>
    <row r="29" spans="1:1" s="174" customFormat="1" ht="30" customHeight="1" x14ac:dyDescent="0.25">
      <c r="A29" s="39"/>
    </row>
    <row r="30" spans="1:1" s="174" customFormat="1" ht="30" customHeight="1" x14ac:dyDescent="0.25">
      <c r="A30" s="39"/>
    </row>
    <row r="31" spans="1:1" s="174" customFormat="1" ht="30" customHeight="1" x14ac:dyDescent="0.25">
      <c r="A31" s="39"/>
    </row>
    <row r="32" spans="1:1" s="174" customFormat="1" ht="30" customHeight="1" x14ac:dyDescent="0.25">
      <c r="A32" s="39"/>
    </row>
    <row r="33" spans="1:1" s="174" customFormat="1" ht="30" customHeight="1" x14ac:dyDescent="0.25">
      <c r="A33" s="39"/>
    </row>
    <row r="34" spans="1:1" s="174" customFormat="1" ht="30" customHeight="1" x14ac:dyDescent="0.25">
      <c r="A34" s="39"/>
    </row>
    <row r="35" spans="1:1" s="174" customFormat="1" ht="30" customHeight="1" x14ac:dyDescent="0.25">
      <c r="A35" s="39"/>
    </row>
    <row r="36" spans="1:1" s="174" customFormat="1" ht="30" customHeight="1" x14ac:dyDescent="0.25">
      <c r="A36" s="39"/>
    </row>
    <row r="37" spans="1:1" s="174" customFormat="1" ht="30" customHeight="1" x14ac:dyDescent="0.25">
      <c r="A37" s="39"/>
    </row>
    <row r="38" spans="1:1" s="174" customFormat="1" ht="30" customHeight="1" x14ac:dyDescent="0.25">
      <c r="A38" s="39"/>
    </row>
    <row r="39" spans="1:1" s="174" customFormat="1" ht="30" customHeight="1" x14ac:dyDescent="0.25">
      <c r="A39" s="39"/>
    </row>
    <row r="40" spans="1:1" s="174" customFormat="1" ht="30" customHeight="1" x14ac:dyDescent="0.25">
      <c r="A40" s="39"/>
    </row>
    <row r="41" spans="1:1" s="174" customFormat="1" ht="30" customHeight="1" x14ac:dyDescent="0.25">
      <c r="A41" s="39"/>
    </row>
    <row r="42" spans="1:1" s="174" customFormat="1" ht="30" customHeight="1" x14ac:dyDescent="0.25">
      <c r="A42" s="39"/>
    </row>
    <row r="43" spans="1:1" s="174" customFormat="1" ht="30" customHeight="1" x14ac:dyDescent="0.25">
      <c r="A43" s="39"/>
    </row>
    <row r="44" spans="1:1" s="174" customFormat="1" ht="30" customHeight="1" x14ac:dyDescent="0.25">
      <c r="A44" s="39"/>
    </row>
    <row r="45" spans="1:1" s="174" customFormat="1" ht="30" customHeight="1" x14ac:dyDescent="0.25">
      <c r="A45" s="39"/>
    </row>
    <row r="46" spans="1:1" s="174" customFormat="1" ht="30" customHeight="1" x14ac:dyDescent="0.25">
      <c r="A46" s="39"/>
    </row>
    <row r="47" spans="1:1" s="174" customFormat="1" ht="30" customHeight="1" x14ac:dyDescent="0.25">
      <c r="A47" s="39"/>
    </row>
    <row r="48" spans="1:1" s="174" customFormat="1" ht="30" customHeight="1" x14ac:dyDescent="0.25">
      <c r="A48" s="39"/>
    </row>
    <row r="49" spans="1:1" s="174" customFormat="1" ht="30" customHeight="1" x14ac:dyDescent="0.25">
      <c r="A49" s="39"/>
    </row>
    <row r="50" spans="1:1" s="174" customFormat="1" ht="30" customHeight="1" x14ac:dyDescent="0.25">
      <c r="A50" s="39"/>
    </row>
    <row r="51" spans="1:1" s="174" customFormat="1" ht="30" customHeight="1" x14ac:dyDescent="0.25">
      <c r="A51" s="39"/>
    </row>
    <row r="52" spans="1:1" s="174" customFormat="1" ht="30" customHeight="1" x14ac:dyDescent="0.25">
      <c r="A52" s="39"/>
    </row>
    <row r="53" spans="1:1" s="174" customFormat="1" ht="30" customHeight="1" x14ac:dyDescent="0.25">
      <c r="A53" s="39"/>
    </row>
    <row r="54" spans="1:1" s="174" customFormat="1" ht="30" customHeight="1" x14ac:dyDescent="0.25">
      <c r="A54" s="39"/>
    </row>
    <row r="55" spans="1:1" s="174" customFormat="1" ht="30" customHeight="1" x14ac:dyDescent="0.25">
      <c r="A55" s="39"/>
    </row>
    <row r="56" spans="1:1" s="174" customFormat="1" ht="30" customHeight="1" x14ac:dyDescent="0.25">
      <c r="A56" s="39"/>
    </row>
    <row r="57" spans="1:1" s="174" customFormat="1" ht="30" customHeight="1" x14ac:dyDescent="0.25">
      <c r="A57" s="39"/>
    </row>
    <row r="58" spans="1:1" s="174" customFormat="1" ht="30" customHeight="1" x14ac:dyDescent="0.25">
      <c r="A58" s="39"/>
    </row>
    <row r="59" spans="1:1" s="174" customFormat="1" ht="30" customHeight="1" x14ac:dyDescent="0.25">
      <c r="A59" s="39"/>
    </row>
    <row r="60" spans="1:1" s="174" customFormat="1" ht="30" customHeight="1" x14ac:dyDescent="0.25">
      <c r="A60" s="39"/>
    </row>
    <row r="61" spans="1:1" s="174" customFormat="1" ht="30" customHeight="1" x14ac:dyDescent="0.25">
      <c r="A61" s="39"/>
    </row>
    <row r="62" spans="1:1" s="174" customFormat="1" ht="30" customHeight="1" x14ac:dyDescent="0.25">
      <c r="A62" s="39"/>
    </row>
    <row r="63" spans="1:1" s="174" customFormat="1" ht="30" customHeight="1" x14ac:dyDescent="0.25">
      <c r="A63" s="39"/>
    </row>
    <row r="64" spans="1:1" s="174" customFormat="1" ht="30" customHeight="1" x14ac:dyDescent="0.25">
      <c r="A64" s="39"/>
    </row>
    <row r="65" spans="1:1" s="174" customFormat="1" ht="30" customHeight="1" x14ac:dyDescent="0.25">
      <c r="A65" s="39"/>
    </row>
    <row r="66" spans="1:1" s="174" customFormat="1" ht="30" customHeight="1" x14ac:dyDescent="0.25">
      <c r="A66" s="39"/>
    </row>
    <row r="67" spans="1:1" s="174" customFormat="1" ht="30" customHeight="1" x14ac:dyDescent="0.25">
      <c r="A67" s="39"/>
    </row>
    <row r="68" spans="1:1" s="174" customFormat="1" ht="30" customHeight="1" x14ac:dyDescent="0.25">
      <c r="A68" s="39"/>
    </row>
    <row r="69" spans="1:1" s="174" customFormat="1" ht="30" customHeight="1" x14ac:dyDescent="0.25">
      <c r="A69" s="39"/>
    </row>
    <row r="70" spans="1:1" s="174" customFormat="1" ht="30" customHeight="1" x14ac:dyDescent="0.25">
      <c r="A70" s="39"/>
    </row>
    <row r="71" spans="1:1" s="174" customFormat="1" ht="30" customHeight="1" x14ac:dyDescent="0.25">
      <c r="A71" s="39"/>
    </row>
    <row r="72" spans="1:1" s="174" customFormat="1" ht="30" customHeight="1" x14ac:dyDescent="0.25">
      <c r="A72" s="39"/>
    </row>
    <row r="73" spans="1:1" s="174" customFormat="1" ht="30" customHeight="1" x14ac:dyDescent="0.25">
      <c r="A73" s="39"/>
    </row>
    <row r="74" spans="1:1" s="174" customFormat="1" ht="30" customHeight="1" x14ac:dyDescent="0.25">
      <c r="A74" s="39"/>
    </row>
    <row r="75" spans="1:1" s="174" customFormat="1" ht="30" customHeight="1" x14ac:dyDescent="0.25">
      <c r="A75" s="39"/>
    </row>
    <row r="76" spans="1:1" s="174" customFormat="1" ht="30" customHeight="1" x14ac:dyDescent="0.25">
      <c r="A76" s="39"/>
    </row>
    <row r="77" spans="1:1" s="174" customFormat="1" ht="30" customHeight="1" x14ac:dyDescent="0.25">
      <c r="A77" s="39"/>
    </row>
    <row r="78" spans="1:1" s="174" customFormat="1" ht="30" customHeight="1" x14ac:dyDescent="0.25">
      <c r="A78" s="39"/>
    </row>
    <row r="79" spans="1:1" s="174" customFormat="1" ht="30" customHeight="1" x14ac:dyDescent="0.25">
      <c r="A79" s="39"/>
    </row>
    <row r="80" spans="1:1" s="174" customFormat="1" ht="30" customHeight="1" x14ac:dyDescent="0.25">
      <c r="A80" s="39"/>
    </row>
    <row r="81" spans="1:1" s="174" customFormat="1" ht="30" customHeight="1" x14ac:dyDescent="0.25">
      <c r="A81" s="39"/>
    </row>
    <row r="82" spans="1:1" s="174" customFormat="1" ht="30" customHeight="1" x14ac:dyDescent="0.25">
      <c r="A82" s="39"/>
    </row>
    <row r="83" spans="1:1" s="174" customFormat="1" ht="30" customHeight="1" x14ac:dyDescent="0.25">
      <c r="A83" s="39"/>
    </row>
    <row r="84" spans="1:1" s="174" customFormat="1" ht="30" customHeight="1" x14ac:dyDescent="0.25">
      <c r="A84" s="39"/>
    </row>
    <row r="85" spans="1:1" s="174" customFormat="1" ht="30" customHeight="1" x14ac:dyDescent="0.25">
      <c r="A85" s="39"/>
    </row>
    <row r="86" spans="1:1" s="174" customFormat="1" ht="30" customHeight="1" x14ac:dyDescent="0.25">
      <c r="A86" s="39"/>
    </row>
    <row r="87" spans="1:1" s="174" customFormat="1" ht="30" customHeight="1" x14ac:dyDescent="0.25">
      <c r="A87" s="39"/>
    </row>
    <row r="88" spans="1:1" s="174" customFormat="1" ht="30" customHeight="1" x14ac:dyDescent="0.25">
      <c r="A88" s="39"/>
    </row>
    <row r="89" spans="1:1" s="174" customFormat="1" ht="30" customHeight="1" x14ac:dyDescent="0.25">
      <c r="A89" s="39"/>
    </row>
    <row r="90" spans="1:1" s="174" customFormat="1" ht="30" customHeight="1" x14ac:dyDescent="0.25">
      <c r="A90" s="39"/>
    </row>
    <row r="91" spans="1:1" s="174" customFormat="1" ht="30" customHeight="1" x14ac:dyDescent="0.25">
      <c r="A91" s="39"/>
    </row>
    <row r="92" spans="1:1" s="174" customFormat="1" ht="30" customHeight="1" x14ac:dyDescent="0.25">
      <c r="A92" s="39"/>
    </row>
    <row r="93" spans="1:1" s="174" customFormat="1" ht="30" customHeight="1" x14ac:dyDescent="0.25">
      <c r="A93" s="39"/>
    </row>
    <row r="94" spans="1:1" s="174" customFormat="1" ht="30" customHeight="1" x14ac:dyDescent="0.25">
      <c r="A94" s="39"/>
    </row>
    <row r="95" spans="1:1" s="174" customFormat="1" ht="30" customHeight="1" x14ac:dyDescent="0.25">
      <c r="A95" s="39"/>
    </row>
    <row r="96" spans="1:1" s="174" customFormat="1" ht="30" customHeight="1" x14ac:dyDescent="0.25">
      <c r="A96" s="39"/>
    </row>
    <row r="97" spans="1:1" s="174" customFormat="1" ht="30" customHeight="1" x14ac:dyDescent="0.25">
      <c r="A97" s="39"/>
    </row>
    <row r="98" spans="1:1" s="174" customFormat="1" ht="30" customHeight="1" x14ac:dyDescent="0.25">
      <c r="A98" s="39"/>
    </row>
    <row r="99" spans="1:1" s="174" customFormat="1" ht="30" customHeight="1" x14ac:dyDescent="0.25">
      <c r="A99" s="39"/>
    </row>
    <row r="100" spans="1:1" s="174" customFormat="1" ht="30" customHeight="1" x14ac:dyDescent="0.25">
      <c r="A100" s="39"/>
    </row>
    <row r="101" spans="1:1" s="174" customFormat="1" ht="30" customHeight="1" x14ac:dyDescent="0.25">
      <c r="A101" s="39"/>
    </row>
    <row r="102" spans="1:1" s="174" customFormat="1" ht="30" customHeight="1" x14ac:dyDescent="0.25">
      <c r="A102" s="39"/>
    </row>
    <row r="103" spans="1:1" s="174" customFormat="1" ht="15" customHeight="1" x14ac:dyDescent="0.25">
      <c r="A103" s="39"/>
    </row>
  </sheetData>
  <sheetProtection password="9084" sheet="1" objects="1" scenarios="1" formatColumns="0" formatRows="0" selectLockedCells="1" autoFilter="0"/>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5">
    <pageSetUpPr fitToPage="1"/>
  </sheetPr>
  <dimension ref="A1:O34"/>
  <sheetViews>
    <sheetView showGridLines="0" showWhiteSpace="0" zoomScaleNormal="100" zoomScaleSheetLayoutView="90" zoomScalePageLayoutView="90" workbookViewId="0"/>
  </sheetViews>
  <sheetFormatPr defaultColWidth="10.5703125" defaultRowHeight="15" x14ac:dyDescent="0.25"/>
  <cols>
    <col min="1" max="1" width="1.7109375" style="31" customWidth="1"/>
    <col min="2" max="2" width="1.7109375" style="34" customWidth="1"/>
    <col min="3" max="16384" width="10.5703125" style="1"/>
  </cols>
  <sheetData>
    <row r="1" spans="1:15" s="36" customFormat="1" ht="30" customHeight="1" x14ac:dyDescent="0.25"/>
    <row r="2" spans="1:15" s="37" customFormat="1" ht="24.95" customHeight="1" x14ac:dyDescent="0.25"/>
    <row r="3" spans="1:15" s="38" customFormat="1" ht="20.100000000000001" customHeight="1" x14ac:dyDescent="0.25"/>
    <row r="4" spans="1:15" s="6" customFormat="1" ht="21" x14ac:dyDescent="0.25">
      <c r="A4" s="31"/>
      <c r="B4" s="34"/>
      <c r="C4" s="67" t="s">
        <v>40</v>
      </c>
    </row>
    <row r="5" spans="1:15" s="6" customFormat="1" ht="15" customHeight="1" x14ac:dyDescent="0.25">
      <c r="A5" s="31"/>
      <c r="B5" s="34"/>
    </row>
    <row r="6" spans="1:15" s="34" customFormat="1" ht="15" customHeight="1" x14ac:dyDescent="0.25">
      <c r="A6" s="31"/>
      <c r="C6" s="129" t="s">
        <v>142</v>
      </c>
      <c r="D6" s="129"/>
      <c r="E6" s="129"/>
      <c r="F6" s="129"/>
      <c r="G6" s="129"/>
      <c r="H6" s="129"/>
      <c r="I6" s="129"/>
      <c r="J6" s="129"/>
      <c r="K6" s="129"/>
      <c r="L6" s="129"/>
      <c r="M6" s="129"/>
      <c r="N6" s="129"/>
      <c r="O6" s="129"/>
    </row>
    <row r="7" spans="1:15" s="34" customFormat="1" ht="15" customHeight="1" x14ac:dyDescent="0.25">
      <c r="A7" s="31"/>
      <c r="C7" s="129"/>
      <c r="D7" s="129"/>
      <c r="E7" s="129"/>
      <c r="F7" s="129"/>
      <c r="G7" s="129"/>
      <c r="H7" s="129"/>
      <c r="I7" s="129"/>
      <c r="J7" s="129"/>
      <c r="K7" s="129"/>
      <c r="L7" s="129"/>
      <c r="M7" s="129"/>
      <c r="N7" s="129"/>
      <c r="O7" s="129"/>
    </row>
    <row r="8" spans="1:15" s="34" customFormat="1" ht="15" customHeight="1" x14ac:dyDescent="0.25">
      <c r="A8" s="31"/>
      <c r="C8" s="129"/>
      <c r="D8" s="129"/>
      <c r="E8" s="129"/>
      <c r="F8" s="129"/>
      <c r="G8" s="129"/>
      <c r="H8" s="129"/>
      <c r="I8" s="129"/>
      <c r="J8" s="129"/>
      <c r="K8" s="129"/>
      <c r="L8" s="129"/>
      <c r="M8" s="129"/>
      <c r="N8" s="129"/>
      <c r="O8" s="129"/>
    </row>
    <row r="9" spans="1:15" s="34" customFormat="1" ht="15" customHeight="1" x14ac:dyDescent="0.25">
      <c r="A9" s="31"/>
      <c r="C9" s="129"/>
      <c r="D9" s="129"/>
      <c r="E9" s="129"/>
      <c r="F9" s="129"/>
      <c r="G9" s="129"/>
      <c r="H9" s="129"/>
      <c r="I9" s="129"/>
      <c r="J9" s="129"/>
      <c r="K9" s="129"/>
      <c r="L9" s="129"/>
      <c r="M9" s="129"/>
      <c r="N9" s="129"/>
      <c r="O9" s="129"/>
    </row>
    <row r="10" spans="1:15" s="34" customFormat="1" ht="15" customHeight="1" x14ac:dyDescent="0.25">
      <c r="A10" s="31"/>
      <c r="C10" s="129"/>
      <c r="D10" s="129"/>
      <c r="E10" s="129"/>
      <c r="F10" s="129"/>
      <c r="G10" s="129"/>
      <c r="H10" s="129"/>
      <c r="I10" s="129"/>
      <c r="J10" s="129"/>
      <c r="K10" s="129"/>
      <c r="L10" s="129"/>
      <c r="M10" s="129"/>
      <c r="N10" s="129"/>
      <c r="O10" s="129"/>
    </row>
    <row r="11" spans="1:15" s="107" customFormat="1" x14ac:dyDescent="0.25">
      <c r="A11" s="33"/>
      <c r="B11" s="34"/>
      <c r="C11" s="129"/>
      <c r="D11" s="129"/>
      <c r="E11" s="129"/>
      <c r="F11" s="129"/>
      <c r="G11" s="129"/>
      <c r="H11" s="129"/>
      <c r="I11" s="129"/>
      <c r="J11" s="129"/>
      <c r="K11" s="129"/>
      <c r="L11" s="129"/>
      <c r="M11" s="129"/>
      <c r="N11" s="129"/>
      <c r="O11" s="129"/>
    </row>
    <row r="12" spans="1:15" ht="21" x14ac:dyDescent="0.25">
      <c r="A12" s="32"/>
      <c r="C12" s="128" t="s">
        <v>31</v>
      </c>
      <c r="D12" s="128"/>
      <c r="E12" s="128"/>
      <c r="F12" s="128"/>
      <c r="G12" s="128"/>
      <c r="H12" s="128"/>
      <c r="I12" s="128"/>
      <c r="J12" s="128"/>
      <c r="K12" s="128"/>
      <c r="L12" s="128"/>
      <c r="M12" s="128"/>
      <c r="N12" s="128"/>
      <c r="O12" s="128"/>
    </row>
    <row r="13" spans="1:15" ht="21" x14ac:dyDescent="0.25">
      <c r="A13" s="32"/>
      <c r="C13" s="128" t="s">
        <v>143</v>
      </c>
      <c r="D13" s="128"/>
      <c r="E13" s="128"/>
      <c r="F13" s="128"/>
      <c r="G13" s="128"/>
      <c r="H13" s="128"/>
      <c r="I13" s="128"/>
      <c r="J13" s="128"/>
      <c r="K13" s="128"/>
      <c r="L13" s="128"/>
      <c r="M13" s="128"/>
      <c r="N13" s="128"/>
      <c r="O13" s="128"/>
    </row>
    <row r="14" spans="1:15" ht="21" x14ac:dyDescent="0.25">
      <c r="A14" s="33"/>
      <c r="C14" s="128" t="s">
        <v>144</v>
      </c>
      <c r="D14" s="128"/>
      <c r="E14" s="128"/>
      <c r="F14" s="128"/>
      <c r="G14" s="128"/>
      <c r="H14" s="128"/>
      <c r="I14" s="128"/>
      <c r="J14" s="128"/>
      <c r="K14" s="128"/>
      <c r="L14" s="128"/>
      <c r="M14" s="128"/>
      <c r="N14" s="128"/>
      <c r="O14" s="128"/>
    </row>
    <row r="15" spans="1:15" ht="21" x14ac:dyDescent="0.25">
      <c r="A15" s="32"/>
      <c r="C15" s="128" t="s">
        <v>145</v>
      </c>
      <c r="D15" s="128"/>
      <c r="E15" s="128"/>
      <c r="F15" s="128"/>
      <c r="G15" s="128"/>
      <c r="H15" s="128"/>
      <c r="I15" s="128"/>
      <c r="J15" s="128"/>
      <c r="K15" s="128"/>
      <c r="L15" s="128"/>
      <c r="M15" s="128"/>
      <c r="N15" s="128"/>
      <c r="O15" s="128"/>
    </row>
    <row r="16" spans="1:15" ht="21" x14ac:dyDescent="0.25">
      <c r="C16" s="128" t="s">
        <v>146</v>
      </c>
      <c r="D16" s="128"/>
      <c r="E16" s="128"/>
      <c r="F16" s="128"/>
      <c r="G16" s="128"/>
      <c r="H16" s="128"/>
      <c r="I16" s="128"/>
      <c r="J16" s="128"/>
      <c r="K16" s="128"/>
      <c r="L16" s="128"/>
      <c r="M16" s="128"/>
      <c r="N16" s="128"/>
      <c r="O16" s="128"/>
    </row>
    <row r="17" spans="1:15" ht="21" x14ac:dyDescent="0.25">
      <c r="A17" s="32"/>
      <c r="C17" s="128" t="s">
        <v>147</v>
      </c>
      <c r="D17" s="128"/>
      <c r="E17" s="128"/>
      <c r="F17" s="128"/>
      <c r="G17" s="128"/>
      <c r="H17" s="128"/>
      <c r="I17" s="128"/>
      <c r="J17" s="128"/>
      <c r="K17" s="128"/>
      <c r="L17" s="128"/>
      <c r="M17" s="128"/>
      <c r="N17" s="128"/>
      <c r="O17" s="128"/>
    </row>
    <row r="18" spans="1:15" ht="21" x14ac:dyDescent="0.25">
      <c r="A18" s="32"/>
      <c r="C18" s="128" t="s">
        <v>148</v>
      </c>
      <c r="D18" s="128"/>
      <c r="E18" s="128"/>
      <c r="F18" s="128"/>
      <c r="G18" s="128"/>
      <c r="H18" s="128"/>
      <c r="I18" s="128"/>
      <c r="J18" s="128"/>
      <c r="K18" s="128"/>
      <c r="L18" s="128"/>
      <c r="M18" s="128"/>
      <c r="N18" s="128"/>
      <c r="O18" s="128"/>
    </row>
    <row r="19" spans="1:15" ht="21" x14ac:dyDescent="0.25">
      <c r="A19" s="32"/>
      <c r="C19" s="128" t="s">
        <v>149</v>
      </c>
      <c r="D19" s="128"/>
      <c r="E19" s="128"/>
      <c r="F19" s="128"/>
      <c r="G19" s="128"/>
      <c r="H19" s="128"/>
      <c r="I19" s="128"/>
      <c r="J19" s="128"/>
      <c r="K19" s="128"/>
      <c r="L19" s="128"/>
      <c r="M19" s="128"/>
      <c r="N19" s="128"/>
      <c r="O19" s="128"/>
    </row>
    <row r="20" spans="1:15" ht="15" customHeight="1" x14ac:dyDescent="0.25">
      <c r="A20" s="32"/>
      <c r="C20" s="30"/>
    </row>
    <row r="21" spans="1:15" ht="15" customHeight="1" x14ac:dyDescent="0.25">
      <c r="A21" s="32"/>
      <c r="C21" s="22"/>
    </row>
    <row r="24" spans="1:15" ht="15" customHeight="1" x14ac:dyDescent="0.25"/>
    <row r="25" spans="1:15" ht="15" customHeight="1" x14ac:dyDescent="0.25"/>
    <row r="33" ht="15" customHeight="1" x14ac:dyDescent="0.25"/>
    <row r="34" ht="15" customHeight="1" x14ac:dyDescent="0.25"/>
  </sheetData>
  <sheetProtection password="9084" sheet="1" objects="1" scenarios="1" sort="0" autoFilter="0" pivotTables="0"/>
  <mergeCells count="9">
    <mergeCell ref="C18:O18"/>
    <mergeCell ref="C19:O19"/>
    <mergeCell ref="C6:O11"/>
    <mergeCell ref="C12:O12"/>
    <mergeCell ref="C13:O13"/>
    <mergeCell ref="C14:O14"/>
    <mergeCell ref="C15:O15"/>
    <mergeCell ref="C16:O16"/>
    <mergeCell ref="C17:O17"/>
  </mergeCells>
  <printOptions horizontalCentered="1" verticalCentered="1"/>
  <pageMargins left="0.23622047244094491" right="0.23622047244094491" top="0.74803149606299213" bottom="0.74803149606299213" header="0.31496062992125984" footer="0.31496062992125984"/>
  <pageSetup paperSize="9" orientation="landscape" horizontalDpi="4294967293" r:id="rId1"/>
  <headerFooter>
    <oddFooter>&amp;LImpresso em: &amp;D as &amp;T.</oddFooter>
  </headerFooter>
  <rowBreaks count="1" manualBreakCount="1">
    <brk id="19" min="2" max="14" man="1"/>
  </rowBreaks>
  <drawing r:id="rId2"/>
  <legacyDrawing r:id="rId3"/>
  <controls>
    <mc:AlternateContent xmlns:mc="http://schemas.openxmlformats.org/markup-compatibility/2006">
      <mc:Choice Requires="x14">
        <control shapeId="5122" r:id="rId4" name="btoPdf">
          <controlPr defaultSize="0" autoLine="0" r:id="rId5">
            <anchor moveWithCells="1">
              <from>
                <xdr:col>6</xdr:col>
                <xdr:colOff>285750</xdr:colOff>
                <xdr:row>2</xdr:row>
                <xdr:rowOff>28575</xdr:rowOff>
              </from>
              <to>
                <xdr:col>7</xdr:col>
                <xdr:colOff>333375</xdr:colOff>
                <xdr:row>3</xdr:row>
                <xdr:rowOff>66675</xdr:rowOff>
              </to>
            </anchor>
          </controlPr>
        </control>
      </mc:Choice>
      <mc:Fallback>
        <control shapeId="5122" r:id="rId4" name="btoPdf"/>
      </mc:Fallback>
    </mc:AlternateContent>
    <mc:AlternateContent xmlns:mc="http://schemas.openxmlformats.org/markup-compatibility/2006">
      <mc:Choice Requires="x14">
        <control shapeId="5121" r:id="rId6" name="btoPrint">
          <controlPr defaultSize="0" autoLine="0" r:id="rId7">
            <anchor moveWithCells="1">
              <from>
                <xdr:col>5</xdr:col>
                <xdr:colOff>142875</xdr:colOff>
                <xdr:row>2</xdr:row>
                <xdr:rowOff>28575</xdr:rowOff>
              </from>
              <to>
                <xdr:col>6</xdr:col>
                <xdr:colOff>190500</xdr:colOff>
                <xdr:row>3</xdr:row>
                <xdr:rowOff>66675</xdr:rowOff>
              </to>
            </anchor>
          </controlPr>
        </control>
      </mc:Choice>
      <mc:Fallback>
        <control shapeId="5121" r:id="rId6" name="btoPrint"/>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6">
    <pageSetUpPr fitToPage="1"/>
  </sheetPr>
  <dimension ref="A1:Z12"/>
  <sheetViews>
    <sheetView showGridLines="0" zoomScaleNormal="100" zoomScaleSheetLayoutView="80" workbookViewId="0">
      <selection activeCell="C15" sqref="C15:O15"/>
    </sheetView>
  </sheetViews>
  <sheetFormatPr defaultRowHeight="15" x14ac:dyDescent="0.25"/>
  <cols>
    <col min="1" max="1" width="2.7109375" style="31" customWidth="1"/>
    <col min="2" max="2" width="19.140625" style="31" customWidth="1"/>
    <col min="3" max="3" width="66.42578125" style="31" customWidth="1"/>
    <col min="4" max="4" width="2.7109375" style="34" customWidth="1"/>
    <col min="5" max="5" width="7.28515625" style="1" customWidth="1"/>
    <col min="6" max="6" width="45.140625" style="1" customWidth="1"/>
    <col min="7" max="7" width="12.7109375" style="1" customWidth="1"/>
    <col min="8" max="15" width="9.140625" style="1"/>
    <col min="16" max="16" width="9.140625" style="19"/>
    <col min="17" max="25" width="2.7109375" style="72" customWidth="1"/>
    <col min="26" max="26" width="9.140625" style="19"/>
    <col min="27" max="16384" width="9.140625" style="1"/>
  </cols>
  <sheetData>
    <row r="1" spans="1:26" s="82" customFormat="1" ht="30" customHeight="1" x14ac:dyDescent="0.25">
      <c r="P1" s="108"/>
      <c r="Q1" s="114"/>
      <c r="R1" s="114"/>
      <c r="S1" s="114"/>
      <c r="T1" s="114"/>
      <c r="U1" s="114"/>
      <c r="V1" s="114"/>
      <c r="W1" s="114"/>
      <c r="X1" s="114"/>
      <c r="Y1" s="114"/>
      <c r="Z1" s="108"/>
    </row>
    <row r="2" spans="1:26" s="84" customFormat="1" ht="24.95" customHeight="1" x14ac:dyDescent="0.25">
      <c r="P2" s="109"/>
      <c r="Q2" s="115"/>
      <c r="R2" s="115"/>
      <c r="S2" s="115"/>
      <c r="T2" s="115"/>
      <c r="U2" s="115"/>
      <c r="V2" s="115"/>
      <c r="W2" s="115"/>
      <c r="X2" s="115"/>
      <c r="Y2" s="115"/>
      <c r="Z2" s="109"/>
    </row>
    <row r="3" spans="1:26" s="86" customFormat="1" ht="20.100000000000001" customHeight="1" x14ac:dyDescent="0.25">
      <c r="P3" s="110"/>
      <c r="Q3" s="116"/>
      <c r="R3" s="116"/>
      <c r="S3" s="116"/>
      <c r="T3" s="116"/>
      <c r="U3" s="116"/>
      <c r="V3" s="116"/>
      <c r="W3" s="116"/>
      <c r="X3" s="116"/>
      <c r="Y3" s="116"/>
      <c r="Z3" s="110"/>
    </row>
    <row r="4" spans="1:26" s="9" customFormat="1" ht="21" x14ac:dyDescent="0.25">
      <c r="A4" s="32"/>
      <c r="B4" s="42" t="s">
        <v>121</v>
      </c>
      <c r="C4" s="32"/>
      <c r="D4" s="35"/>
      <c r="E4" s="15"/>
      <c r="F4" s="15"/>
      <c r="G4" s="15"/>
      <c r="P4" s="111"/>
      <c r="Q4" s="72"/>
      <c r="R4" s="72"/>
      <c r="S4" s="72"/>
      <c r="T4" s="72"/>
      <c r="U4" s="72"/>
      <c r="V4" s="72"/>
      <c r="W4" s="72"/>
      <c r="X4" s="72"/>
      <c r="Y4" s="72"/>
      <c r="Z4" s="111"/>
    </row>
    <row r="5" spans="1:26" s="6" customFormat="1" x14ac:dyDescent="0.25">
      <c r="A5" s="32"/>
      <c r="B5" s="32"/>
      <c r="C5" s="32"/>
      <c r="D5" s="34"/>
      <c r="E5" s="12"/>
      <c r="F5" s="12"/>
      <c r="G5" s="12"/>
      <c r="P5" s="112"/>
      <c r="Q5" s="11"/>
      <c r="R5" s="11"/>
      <c r="S5" s="11"/>
      <c r="T5" s="11"/>
      <c r="U5" s="11"/>
      <c r="V5" s="11"/>
      <c r="W5" s="11"/>
      <c r="X5" s="11"/>
      <c r="Y5" s="11"/>
      <c r="Z5" s="112"/>
    </row>
    <row r="6" spans="1:26" ht="24.95" customHeight="1" x14ac:dyDescent="0.25">
      <c r="A6" s="32"/>
      <c r="B6" s="131" t="s">
        <v>69</v>
      </c>
      <c r="C6" s="131"/>
      <c r="E6" s="130" t="s">
        <v>35</v>
      </c>
      <c r="F6" s="130"/>
      <c r="G6" s="130"/>
    </row>
    <row r="7" spans="1:26" ht="24.95" customHeight="1" x14ac:dyDescent="0.25">
      <c r="A7" s="33"/>
      <c r="B7" s="45" t="s">
        <v>22</v>
      </c>
      <c r="C7" s="45" t="s">
        <v>37</v>
      </c>
      <c r="E7" s="44" t="s">
        <v>9</v>
      </c>
      <c r="F7" s="44" t="s">
        <v>67</v>
      </c>
      <c r="G7" s="44" t="s">
        <v>123</v>
      </c>
      <c r="Q7" s="71" t="s">
        <v>85</v>
      </c>
      <c r="R7" s="71"/>
      <c r="S7" s="71" t="s">
        <v>76</v>
      </c>
      <c r="T7" s="71" t="s">
        <v>70</v>
      </c>
      <c r="U7" s="71" t="s">
        <v>84</v>
      </c>
      <c r="V7" s="71"/>
      <c r="W7" s="71" t="s">
        <v>76</v>
      </c>
      <c r="X7" s="71" t="s">
        <v>83</v>
      </c>
      <c r="Y7" s="71" t="s">
        <v>84</v>
      </c>
    </row>
    <row r="8" spans="1:26" ht="30" customHeight="1" x14ac:dyDescent="0.25">
      <c r="A8" s="32"/>
      <c r="B8" s="69" t="s">
        <v>122</v>
      </c>
      <c r="C8" s="182" t="s">
        <v>168</v>
      </c>
      <c r="E8" s="46">
        <v>1</v>
      </c>
      <c r="F8" s="124" t="s">
        <v>3</v>
      </c>
      <c r="G8" s="68">
        <f>IFERROR(SUMIF(Fat!$D$8:$D$27,For!$F8,Fat!$I$8:$I$27),"")</f>
        <v>0</v>
      </c>
      <c r="Q8" s="71">
        <v>1E-3</v>
      </c>
      <c r="R8" s="71"/>
      <c r="S8" s="71">
        <v>1</v>
      </c>
      <c r="T8" s="71" t="s">
        <v>71</v>
      </c>
      <c r="U8" s="71">
        <v>5</v>
      </c>
      <c r="V8" s="71"/>
      <c r="W8" s="71">
        <v>1</v>
      </c>
      <c r="X8" s="71" t="s">
        <v>78</v>
      </c>
      <c r="Y8" s="71">
        <v>5</v>
      </c>
    </row>
    <row r="9" spans="1:26" ht="30" customHeight="1" x14ac:dyDescent="0.25">
      <c r="B9" s="69" t="s">
        <v>1</v>
      </c>
      <c r="C9" s="182" t="s">
        <v>170</v>
      </c>
      <c r="E9" s="46">
        <v>2</v>
      </c>
      <c r="F9" s="124" t="s">
        <v>4</v>
      </c>
      <c r="G9" s="68">
        <f>IFERROR(SUMIF(Fat!$D$8:$D$27,For!$F9,Fat!$I$8:$I$27),"")</f>
        <v>4.0002000000000004</v>
      </c>
      <c r="Q9" s="71">
        <v>9.990000000000001E-4</v>
      </c>
      <c r="R9" s="71"/>
      <c r="S9" s="71">
        <v>2</v>
      </c>
      <c r="T9" s="71" t="s">
        <v>72</v>
      </c>
      <c r="U9" s="71">
        <v>4</v>
      </c>
      <c r="V9" s="71"/>
      <c r="W9" s="71">
        <v>2</v>
      </c>
      <c r="X9" s="71" t="s">
        <v>79</v>
      </c>
      <c r="Y9" s="71">
        <v>4</v>
      </c>
    </row>
    <row r="10" spans="1:26" ht="30" customHeight="1" x14ac:dyDescent="0.25">
      <c r="A10" s="32"/>
      <c r="B10" s="70" t="s">
        <v>110</v>
      </c>
      <c r="C10" s="183">
        <v>5</v>
      </c>
      <c r="E10" s="46">
        <v>3</v>
      </c>
      <c r="F10" s="124" t="s">
        <v>5</v>
      </c>
      <c r="G10" s="68">
        <f>IFERROR(SUMIF(Fat!$D$8:$D$27,For!$F10,Fat!$I$8:$I$27),"")</f>
        <v>8.0003999999999991</v>
      </c>
      <c r="Q10" s="71">
        <v>9.9799999999999997E-4</v>
      </c>
      <c r="R10" s="71"/>
      <c r="S10" s="71">
        <v>3</v>
      </c>
      <c r="T10" s="71" t="s">
        <v>73</v>
      </c>
      <c r="U10" s="71">
        <v>3</v>
      </c>
      <c r="V10" s="71"/>
      <c r="W10" s="71">
        <v>3</v>
      </c>
      <c r="X10" s="71" t="s">
        <v>80</v>
      </c>
      <c r="Y10" s="71">
        <v>3</v>
      </c>
    </row>
    <row r="11" spans="1:26" ht="30" customHeight="1" x14ac:dyDescent="0.25">
      <c r="A11" s="32"/>
      <c r="B11" s="69" t="s">
        <v>2</v>
      </c>
      <c r="C11" s="69" t="s">
        <v>169</v>
      </c>
      <c r="E11" s="46">
        <v>4</v>
      </c>
      <c r="F11" s="124" t="s">
        <v>6</v>
      </c>
      <c r="G11" s="68">
        <f>IFERROR(SUMIF(Fat!$D$8:$D$27,For!$F11,Fat!$I$8:$I$27),"")</f>
        <v>0</v>
      </c>
      <c r="Q11" s="71">
        <v>9.9700000000000006E-4</v>
      </c>
      <c r="R11" s="71"/>
      <c r="S11" s="71">
        <v>4</v>
      </c>
      <c r="T11" s="71" t="s">
        <v>74</v>
      </c>
      <c r="U11" s="71">
        <v>2</v>
      </c>
      <c r="V11" s="71"/>
      <c r="W11" s="71">
        <v>4</v>
      </c>
      <c r="X11" s="71" t="s">
        <v>81</v>
      </c>
      <c r="Y11" s="71">
        <v>2</v>
      </c>
    </row>
    <row r="12" spans="1:26" ht="30" customHeight="1" x14ac:dyDescent="0.25">
      <c r="A12" s="32"/>
      <c r="E12" s="46">
        <v>5</v>
      </c>
      <c r="F12" s="124" t="s">
        <v>7</v>
      </c>
      <c r="G12" s="68">
        <f>IFERROR(SUMIF(Fat!$D$8:$D$27,For!$F12,Fat!$I$8:$I$27),"")</f>
        <v>0</v>
      </c>
      <c r="Q12" s="71">
        <v>9.9599999999999992E-4</v>
      </c>
      <c r="R12" s="71"/>
      <c r="S12" s="71">
        <v>5</v>
      </c>
      <c r="T12" s="71" t="s">
        <v>75</v>
      </c>
      <c r="U12" s="71">
        <v>1</v>
      </c>
      <c r="V12" s="71"/>
      <c r="W12" s="71">
        <v>5</v>
      </c>
      <c r="X12" s="71" t="s">
        <v>82</v>
      </c>
      <c r="Y12" s="71">
        <v>1</v>
      </c>
    </row>
  </sheetData>
  <sheetProtection password="9084" sheet="1" objects="1" scenarios="1" formatColumns="0" sort="0" autoFilter="0" pivotTables="0"/>
  <mergeCells count="2">
    <mergeCell ref="E6:G6"/>
    <mergeCell ref="B6:C6"/>
  </mergeCells>
  <conditionalFormatting sqref="G8:G12">
    <cfRule type="containsText" dxfId="22" priority="1" operator="containsText" text="FALSO">
      <formula>NOT(ISERROR(SEARCH("FALSO",G8)))</formula>
    </cfRule>
    <cfRule type="containsErrors" dxfId="21" priority="2">
      <formula>ISERROR(G8)</formula>
    </cfRule>
  </conditionalFormatting>
  <dataValidations count="1">
    <dataValidation type="whole" allowBlank="1" showInputMessage="1" showErrorMessage="1" errorTitle="Erro de Operação!" error="_x000a_Informe um número inteiro entre 1 e 10." sqref="C10">
      <formula1>1</formula1>
      <formula2>10</formula2>
    </dataValidation>
  </dataValidations>
  <printOptions horizontalCentered="1"/>
  <pageMargins left="0.23622047244094491" right="0.23622047244094491" top="0.74803149606299213" bottom="0.74803149606299213" header="0.31496062992125984" footer="0.31496062992125984"/>
  <pageSetup paperSize="9" scale="93" orientation="landscape" r:id="rId1"/>
  <headerFooter>
    <oddHeader>&amp;CCONSTRUÇÃO DE CENÁRIOS</oddHeader>
    <oddFooter>&amp;LImpresso em &amp;D as &amp;T</oddFooter>
  </headerFooter>
  <colBreaks count="1" manualBreakCount="1">
    <brk id="7" min="3" max="11"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7">
    <pageSetUpPr fitToPage="1"/>
  </sheetPr>
  <dimension ref="A1:AN28"/>
  <sheetViews>
    <sheetView showGridLines="0" zoomScaleNormal="100" zoomScaleSheetLayoutView="80" workbookViewId="0">
      <selection activeCell="C15" sqref="C15:O15"/>
    </sheetView>
  </sheetViews>
  <sheetFormatPr defaultColWidth="9.5703125" defaultRowHeight="15" x14ac:dyDescent="0.25"/>
  <cols>
    <col min="1" max="1" width="2.7109375" style="31" customWidth="1"/>
    <col min="2" max="2" width="7.28515625" style="1" customWidth="1"/>
    <col min="3" max="3" width="72" style="1" customWidth="1"/>
    <col min="4" max="4" width="30.42578125" style="1" bestFit="1" customWidth="1"/>
    <col min="5" max="5" width="21.85546875" style="1" customWidth="1"/>
    <col min="6" max="6" width="7.28515625" style="1" customWidth="1"/>
    <col min="7" max="7" width="21.85546875" style="1" customWidth="1"/>
    <col min="8" max="8" width="7.28515625" style="1" customWidth="1"/>
    <col min="9" max="9" width="10.5703125" style="1" bestFit="1" customWidth="1"/>
    <col min="10" max="10" width="9.5703125" style="19"/>
    <col min="11" max="26" width="9.5703125" style="19" customWidth="1"/>
    <col min="27" max="40" width="2.7109375" style="72" customWidth="1"/>
    <col min="41" max="16384" width="9.5703125" style="1"/>
  </cols>
  <sheetData>
    <row r="1" spans="1:40" s="82" customFormat="1" ht="30" customHeight="1" x14ac:dyDescent="0.25">
      <c r="J1" s="108"/>
      <c r="K1" s="108"/>
      <c r="L1" s="108"/>
      <c r="M1" s="108"/>
      <c r="N1" s="108"/>
      <c r="O1" s="108"/>
      <c r="P1" s="108"/>
      <c r="Q1" s="108"/>
      <c r="R1" s="108"/>
      <c r="S1" s="108"/>
      <c r="T1" s="108"/>
      <c r="U1" s="108"/>
      <c r="V1" s="108"/>
      <c r="W1" s="108"/>
      <c r="X1" s="108"/>
      <c r="Y1" s="108"/>
      <c r="Z1" s="108"/>
      <c r="AA1" s="97"/>
      <c r="AB1" s="97"/>
      <c r="AC1" s="97"/>
      <c r="AD1" s="97"/>
      <c r="AE1" s="97"/>
      <c r="AF1" s="97"/>
      <c r="AG1" s="97"/>
      <c r="AH1" s="97"/>
      <c r="AI1" s="97"/>
      <c r="AJ1" s="97"/>
      <c r="AK1" s="97"/>
      <c r="AL1" s="97"/>
      <c r="AM1" s="97"/>
      <c r="AN1" s="97"/>
    </row>
    <row r="2" spans="1:40" s="84" customFormat="1" ht="24.95" customHeight="1" x14ac:dyDescent="0.25">
      <c r="J2" s="109"/>
      <c r="K2" s="109"/>
      <c r="L2" s="109"/>
      <c r="M2" s="109"/>
      <c r="N2" s="109"/>
      <c r="O2" s="109"/>
      <c r="P2" s="109"/>
      <c r="Q2" s="109"/>
      <c r="R2" s="109"/>
      <c r="S2" s="109"/>
      <c r="T2" s="109"/>
      <c r="U2" s="109"/>
      <c r="V2" s="109"/>
      <c r="W2" s="109"/>
      <c r="X2" s="109"/>
      <c r="Y2" s="109"/>
      <c r="Z2" s="109"/>
      <c r="AA2" s="98"/>
      <c r="AB2" s="98"/>
      <c r="AC2" s="98"/>
      <c r="AD2" s="98"/>
      <c r="AE2" s="98"/>
      <c r="AF2" s="98"/>
      <c r="AG2" s="98"/>
      <c r="AH2" s="98"/>
      <c r="AI2" s="98"/>
      <c r="AJ2" s="98"/>
      <c r="AK2" s="98"/>
      <c r="AL2" s="98"/>
      <c r="AM2" s="98"/>
      <c r="AN2" s="98"/>
    </row>
    <row r="3" spans="1:40" s="86" customFormat="1" ht="20.100000000000001" customHeight="1" x14ac:dyDescent="0.25">
      <c r="J3" s="110"/>
      <c r="K3" s="110"/>
      <c r="L3" s="110"/>
      <c r="M3" s="110"/>
      <c r="N3" s="110"/>
      <c r="O3" s="110"/>
      <c r="P3" s="110"/>
      <c r="Q3" s="110"/>
      <c r="R3" s="110"/>
      <c r="S3" s="110"/>
      <c r="T3" s="110"/>
      <c r="U3" s="110"/>
      <c r="V3" s="110"/>
      <c r="W3" s="110"/>
      <c r="X3" s="110"/>
      <c r="Y3" s="110"/>
      <c r="Z3" s="110"/>
      <c r="AA3" s="99"/>
      <c r="AB3" s="99"/>
      <c r="AC3" s="99"/>
      <c r="AD3" s="99"/>
      <c r="AE3" s="99"/>
      <c r="AF3" s="99"/>
      <c r="AG3" s="99"/>
      <c r="AH3" s="99"/>
      <c r="AI3" s="99"/>
      <c r="AJ3" s="99"/>
      <c r="AK3" s="99"/>
      <c r="AL3" s="99"/>
      <c r="AM3" s="99"/>
      <c r="AN3" s="99"/>
    </row>
    <row r="4" spans="1:40" ht="21" x14ac:dyDescent="0.25">
      <c r="A4" s="32"/>
      <c r="B4" s="42" t="s">
        <v>120</v>
      </c>
      <c r="C4" s="13"/>
      <c r="D4" s="14"/>
      <c r="E4" s="14"/>
      <c r="F4" s="14"/>
      <c r="G4" s="8"/>
      <c r="I4" s="2"/>
    </row>
    <row r="5" spans="1:40" x14ac:dyDescent="0.25">
      <c r="A5" s="32"/>
      <c r="B5" s="13"/>
      <c r="C5" s="13"/>
      <c r="D5" s="14"/>
      <c r="E5" s="14"/>
      <c r="F5" s="14"/>
      <c r="G5" s="8"/>
    </row>
    <row r="6" spans="1:40" ht="20.100000000000001" customHeight="1" x14ac:dyDescent="0.25">
      <c r="A6" s="33"/>
      <c r="B6" s="130" t="s">
        <v>86</v>
      </c>
      <c r="C6" s="130"/>
      <c r="D6" s="130"/>
      <c r="E6" s="130"/>
      <c r="F6" s="130"/>
      <c r="G6" s="130"/>
      <c r="H6" s="130"/>
      <c r="I6" s="130"/>
    </row>
    <row r="7" spans="1:40" ht="20.100000000000001" customHeight="1" x14ac:dyDescent="0.25">
      <c r="A7" s="32"/>
      <c r="B7" s="44" t="s">
        <v>9</v>
      </c>
      <c r="C7" s="44" t="s">
        <v>88</v>
      </c>
      <c r="D7" s="44" t="s">
        <v>67</v>
      </c>
      <c r="E7" s="44" t="s">
        <v>87</v>
      </c>
      <c r="F7" s="44" t="s">
        <v>64</v>
      </c>
      <c r="G7" s="44" t="s">
        <v>66</v>
      </c>
      <c r="H7" s="44" t="s">
        <v>64</v>
      </c>
      <c r="I7" s="44" t="s">
        <v>123</v>
      </c>
      <c r="M7" s="16"/>
      <c r="N7" s="20"/>
      <c r="O7" s="16"/>
      <c r="P7" s="20"/>
      <c r="Q7" s="20"/>
      <c r="R7" s="16"/>
      <c r="AA7" s="72" t="s">
        <v>76</v>
      </c>
      <c r="AB7" s="72" t="s">
        <v>131</v>
      </c>
      <c r="AC7" s="72" t="s">
        <v>130</v>
      </c>
      <c r="AE7" s="71" t="s">
        <v>132</v>
      </c>
      <c r="AF7" s="71" t="s">
        <v>130</v>
      </c>
      <c r="AG7" s="71" t="s">
        <v>166</v>
      </c>
      <c r="AH7" s="72" t="s">
        <v>167</v>
      </c>
      <c r="AJ7" s="71" t="s">
        <v>133</v>
      </c>
      <c r="AK7" s="72" t="s">
        <v>130</v>
      </c>
      <c r="AM7" s="71" t="s">
        <v>134</v>
      </c>
      <c r="AN7" s="72" t="s">
        <v>130</v>
      </c>
    </row>
    <row r="8" spans="1:40" ht="20.100000000000001" customHeight="1" x14ac:dyDescent="0.25">
      <c r="B8" s="46">
        <v>1</v>
      </c>
      <c r="C8" s="120" t="s">
        <v>115</v>
      </c>
      <c r="D8" s="121" t="s">
        <v>5</v>
      </c>
      <c r="E8" s="106" t="s">
        <v>71</v>
      </c>
      <c r="F8" s="47">
        <f>IF(C8="","",IFERROR(VLOOKUP(E8,For!$T$8:$U$12,2,FALSE)+(Fat!B8/10000),""))</f>
        <v>5.0000999999999998</v>
      </c>
      <c r="G8" s="106" t="s">
        <v>78</v>
      </c>
      <c r="H8" s="47">
        <f>IF(C8="","",IFERROR(VLOOKUP(G8,For!$X$8:$Y$12,2,FALSE)+(Fat!B8/10000),""))</f>
        <v>5.0000999999999998</v>
      </c>
      <c r="I8" s="68">
        <f>IF(C8="","",IFERROR(AVERAGE(H8,F8),""))</f>
        <v>5.0000999999999998</v>
      </c>
      <c r="M8" s="51"/>
      <c r="N8" s="20"/>
      <c r="O8" s="51"/>
      <c r="P8" s="20"/>
      <c r="Q8" s="20"/>
      <c r="R8" s="51"/>
      <c r="AA8" s="72">
        <v>5</v>
      </c>
      <c r="AB8" s="72" t="s">
        <v>129</v>
      </c>
      <c r="AC8" s="72">
        <f>IFERROR(COUNTIFS($I$8:$I$27,"&gt;="&amp;AA8,$I$8:$I$27,"&lt;"&amp;6),0)</f>
        <v>1</v>
      </c>
      <c r="AE8" s="71" t="str">
        <f>For!F8</f>
        <v>Forças Socioeconômicas</v>
      </c>
      <c r="AF8" s="71">
        <f>IFERROR(COUNTIF($D$8:$D$27,AE8),0)</f>
        <v>0</v>
      </c>
      <c r="AG8" s="118">
        <f>IFERROR(AVERAGEIF($D$8:$D$27,$AE8,$F$8:$F$27),1)</f>
        <v>1</v>
      </c>
      <c r="AH8" s="118">
        <f>IFERROR(AVERAGEIF($D$8:$D$27,$AE8,$H$8:$H$27),1)</f>
        <v>1</v>
      </c>
      <c r="AJ8" s="71" t="str">
        <f>For!T8</f>
        <v>Importantíssimo</v>
      </c>
      <c r="AK8" s="71">
        <f>IFERROR(COUNTIF($E$8:$E$27,AJ8),0)</f>
        <v>1</v>
      </c>
      <c r="AM8" s="71" t="str">
        <f>For!X8</f>
        <v>Totalmente incerto</v>
      </c>
      <c r="AN8" s="71">
        <f>IFERROR(COUNTIF($G$8:$G$27,AM8),0)</f>
        <v>1</v>
      </c>
    </row>
    <row r="9" spans="1:40" ht="20.100000000000001" customHeight="1" x14ac:dyDescent="0.25">
      <c r="A9" s="32"/>
      <c r="B9" s="46">
        <v>2</v>
      </c>
      <c r="C9" s="120" t="s">
        <v>165</v>
      </c>
      <c r="D9" s="121" t="s">
        <v>4</v>
      </c>
      <c r="E9" s="122" t="s">
        <v>72</v>
      </c>
      <c r="F9" s="47">
        <f>IF(C9="","",IFERROR(VLOOKUP(E9,For!$T$8:$U$12,2,FALSE)+(Fat!B9/10000),""))</f>
        <v>4.0002000000000004</v>
      </c>
      <c r="G9" s="106" t="s">
        <v>79</v>
      </c>
      <c r="H9" s="47">
        <f>IF(C9="","",IFERROR(VLOOKUP(G9,For!$X$8:$Y$12,2,FALSE)+(Fat!B9/10000),""))</f>
        <v>4.0002000000000004</v>
      </c>
      <c r="I9" s="68">
        <f t="shared" ref="I9:I27" si="0">IF(C9="","",IFERROR(AVERAGE(H9,F9),""))</f>
        <v>4.0002000000000004</v>
      </c>
      <c r="M9" s="51"/>
      <c r="N9" s="20"/>
      <c r="O9" s="51"/>
      <c r="P9" s="20"/>
      <c r="Q9" s="20"/>
      <c r="R9" s="51"/>
      <c r="AA9" s="72">
        <v>4</v>
      </c>
      <c r="AB9" s="72" t="s">
        <v>126</v>
      </c>
      <c r="AC9" s="72">
        <f>IFERROR(COUNTIFS($I$8:$I$27,"&gt;="&amp;AA9,$I$8:$I$27,"&lt;"&amp;AA8),0)</f>
        <v>1</v>
      </c>
      <c r="AE9" s="71" t="str">
        <f>For!F9</f>
        <v>Forças Políticas</v>
      </c>
      <c r="AF9" s="71">
        <f t="shared" ref="AF9:AF12" si="1">IFERROR(COUNTIF($D$8:$D$27,AE9),0)</f>
        <v>1</v>
      </c>
      <c r="AG9" s="118">
        <f t="shared" ref="AG9:AG12" si="2">IFERROR(AVERAGEIF($D$8:$D$27,$AE9,$F$8:$F$27),1)</f>
        <v>4.0002000000000004</v>
      </c>
      <c r="AH9" s="118">
        <f t="shared" ref="AH9:AH12" si="3">IFERROR(AVERAGEIF($D$8:$D$27,$AE9,$H$8:$H$27),1)</f>
        <v>4.0002000000000004</v>
      </c>
      <c r="AJ9" s="71" t="str">
        <f>For!T9</f>
        <v>Muito importante</v>
      </c>
      <c r="AK9" s="71">
        <f t="shared" ref="AK9:AK12" si="4">IFERROR(COUNTIF($E$8:$E$27,AJ9),0)</f>
        <v>1</v>
      </c>
      <c r="AM9" s="71" t="str">
        <f>For!X9</f>
        <v>Muito incerto</v>
      </c>
      <c r="AN9" s="71">
        <f t="shared" ref="AN9:AN12" si="5">IFERROR(COUNTIF($G$8:$G$27,AM9),0)</f>
        <v>1</v>
      </c>
    </row>
    <row r="10" spans="1:40" ht="20.100000000000001" customHeight="1" x14ac:dyDescent="0.25">
      <c r="A10" s="32"/>
      <c r="B10" s="46">
        <v>3</v>
      </c>
      <c r="C10" s="120" t="s">
        <v>114</v>
      </c>
      <c r="D10" s="121" t="s">
        <v>5</v>
      </c>
      <c r="E10" s="122" t="s">
        <v>73</v>
      </c>
      <c r="F10" s="47">
        <f>IF(C10="","",IFERROR(VLOOKUP(E10,For!$T$8:$U$12,2,FALSE)+(Fat!B10/10000),""))</f>
        <v>3.0003000000000002</v>
      </c>
      <c r="G10" s="106" t="s">
        <v>80</v>
      </c>
      <c r="H10" s="47">
        <f>IF(C10="","",IFERROR(VLOOKUP(G10,For!$X$8:$Y$12,2,FALSE)+(Fat!B10/10000),""))</f>
        <v>3.0003000000000002</v>
      </c>
      <c r="I10" s="68">
        <f t="shared" si="0"/>
        <v>3.0003000000000002</v>
      </c>
      <c r="M10" s="51"/>
      <c r="N10" s="20"/>
      <c r="O10" s="51"/>
      <c r="P10" s="20"/>
      <c r="Q10" s="20"/>
      <c r="R10" s="51"/>
      <c r="AA10" s="72">
        <v>3</v>
      </c>
      <c r="AB10" s="72" t="s">
        <v>65</v>
      </c>
      <c r="AC10" s="72">
        <f t="shared" ref="AC10:AC12" si="6">IFERROR(COUNTIFS($I$8:$I$27,"&gt;="&amp;AA10,$I$8:$I$27,"&lt;"&amp;AA9),0)</f>
        <v>1</v>
      </c>
      <c r="AE10" s="71" t="str">
        <f>For!F10</f>
        <v>Tendências do setor e mercado</v>
      </c>
      <c r="AF10" s="71">
        <f t="shared" si="1"/>
        <v>2</v>
      </c>
      <c r="AG10" s="118">
        <f t="shared" si="2"/>
        <v>4.0001999999999995</v>
      </c>
      <c r="AH10" s="118">
        <f t="shared" si="3"/>
        <v>4.0001999999999995</v>
      </c>
      <c r="AJ10" s="71" t="str">
        <f>For!T10</f>
        <v>Importante</v>
      </c>
      <c r="AK10" s="71">
        <f t="shared" si="4"/>
        <v>1</v>
      </c>
      <c r="AM10" s="71" t="str">
        <f>For!X10</f>
        <v>Incerto</v>
      </c>
      <c r="AN10" s="71">
        <f t="shared" si="5"/>
        <v>1</v>
      </c>
    </row>
    <row r="11" spans="1:40" ht="20.100000000000001" customHeight="1" x14ac:dyDescent="0.25">
      <c r="A11" s="32"/>
      <c r="B11" s="46">
        <v>4</v>
      </c>
      <c r="C11" s="64"/>
      <c r="D11" s="184"/>
      <c r="E11" s="185"/>
      <c r="F11" s="47" t="str">
        <f>IF(C11="","",IFERROR(VLOOKUP(E11,For!$T$8:$U$12,2,FALSE)+(Fat!B11/10000),""))</f>
        <v/>
      </c>
      <c r="G11" s="124"/>
      <c r="H11" s="47" t="str">
        <f>IF(C11="","",IFERROR(VLOOKUP(G11,For!$X$8:$Y$12,2,FALSE)+(Fat!B11/10000),""))</f>
        <v/>
      </c>
      <c r="I11" s="68" t="str">
        <f t="shared" si="0"/>
        <v/>
      </c>
      <c r="M11" s="51"/>
      <c r="N11" s="20"/>
      <c r="O11" s="51"/>
      <c r="P11" s="20"/>
      <c r="Q11" s="20"/>
      <c r="R11" s="51"/>
      <c r="AA11" s="72">
        <v>2</v>
      </c>
      <c r="AB11" s="72" t="s">
        <v>127</v>
      </c>
      <c r="AC11" s="72">
        <f t="shared" si="6"/>
        <v>0</v>
      </c>
      <c r="AE11" s="71" t="str">
        <f>For!F11</f>
        <v>Forças tecnológicas</v>
      </c>
      <c r="AF11" s="71">
        <f t="shared" si="1"/>
        <v>0</v>
      </c>
      <c r="AG11" s="118">
        <f t="shared" si="2"/>
        <v>1</v>
      </c>
      <c r="AH11" s="118">
        <f t="shared" si="3"/>
        <v>1</v>
      </c>
      <c r="AJ11" s="71" t="str">
        <f>For!T11</f>
        <v>Pouco importante</v>
      </c>
      <c r="AK11" s="71">
        <f t="shared" si="4"/>
        <v>0</v>
      </c>
      <c r="AM11" s="71" t="str">
        <f>For!X11</f>
        <v>Pouco incerto</v>
      </c>
      <c r="AN11" s="71">
        <f t="shared" si="5"/>
        <v>0</v>
      </c>
    </row>
    <row r="12" spans="1:40" ht="20.100000000000001" customHeight="1" x14ac:dyDescent="0.25">
      <c r="A12" s="32"/>
      <c r="B12" s="46">
        <v>5</v>
      </c>
      <c r="C12" s="64"/>
      <c r="D12" s="184"/>
      <c r="E12" s="185"/>
      <c r="F12" s="47" t="str">
        <f>IF(C12="","",IFERROR(VLOOKUP(E12,For!$T$8:$U$12,2,FALSE)+(Fat!B12/10000),""))</f>
        <v/>
      </c>
      <c r="G12" s="185"/>
      <c r="H12" s="47" t="str">
        <f>IF(C12="","",IFERROR(VLOOKUP(G12,For!$X$8:$Y$12,2,FALSE)+(Fat!B12/10000),""))</f>
        <v/>
      </c>
      <c r="I12" s="68" t="str">
        <f t="shared" si="0"/>
        <v/>
      </c>
      <c r="M12" s="51"/>
      <c r="N12" s="20"/>
      <c r="O12" s="51"/>
      <c r="P12" s="20"/>
      <c r="Q12" s="20"/>
      <c r="R12" s="51"/>
      <c r="AA12" s="72">
        <v>1</v>
      </c>
      <c r="AB12" s="72" t="s">
        <v>75</v>
      </c>
      <c r="AC12" s="72">
        <f t="shared" si="6"/>
        <v>0</v>
      </c>
      <c r="AE12" s="71" t="str">
        <f>For!F12</f>
        <v>Tendencias demográficas</v>
      </c>
      <c r="AF12" s="71">
        <f t="shared" si="1"/>
        <v>0</v>
      </c>
      <c r="AG12" s="118">
        <f t="shared" si="2"/>
        <v>1</v>
      </c>
      <c r="AH12" s="118">
        <f t="shared" si="3"/>
        <v>1</v>
      </c>
      <c r="AJ12" s="71" t="str">
        <f>For!T12</f>
        <v>Irrelevante</v>
      </c>
      <c r="AK12" s="71">
        <f t="shared" si="4"/>
        <v>0</v>
      </c>
      <c r="AM12" s="71" t="str">
        <f>For!X12</f>
        <v>Totalmente certo</v>
      </c>
      <c r="AN12" s="71">
        <f t="shared" si="5"/>
        <v>0</v>
      </c>
    </row>
    <row r="13" spans="1:40" ht="20.100000000000001" customHeight="1" x14ac:dyDescent="0.25">
      <c r="A13" s="32"/>
      <c r="B13" s="46">
        <v>6</v>
      </c>
      <c r="C13" s="64"/>
      <c r="D13" s="184"/>
      <c r="E13" s="185"/>
      <c r="F13" s="47" t="str">
        <f>IF(C13="","",IFERROR(VLOOKUP(E13,For!$T$8:$U$12,2,FALSE)+(Fat!B13/10000),""))</f>
        <v/>
      </c>
      <c r="G13" s="185"/>
      <c r="H13" s="47" t="str">
        <f>IF(C13="","",IFERROR(VLOOKUP(G13,For!$X$8:$Y$12,2,FALSE)+(Fat!B13/10000),""))</f>
        <v/>
      </c>
      <c r="I13" s="68" t="str">
        <f t="shared" si="0"/>
        <v/>
      </c>
      <c r="M13" s="51"/>
      <c r="N13" s="20"/>
      <c r="O13" s="51"/>
      <c r="P13" s="20"/>
      <c r="Q13" s="20"/>
      <c r="R13" s="51"/>
    </row>
    <row r="14" spans="1:40" ht="20.100000000000001" customHeight="1" x14ac:dyDescent="0.25">
      <c r="A14" s="32"/>
      <c r="B14" s="46">
        <v>7</v>
      </c>
      <c r="C14" s="64"/>
      <c r="D14" s="184"/>
      <c r="E14" s="185"/>
      <c r="F14" s="47" t="str">
        <f>IF(C14="","",IFERROR(VLOOKUP(E14,For!$T$8:$U$12,2,FALSE)+(Fat!B14/10000),""))</f>
        <v/>
      </c>
      <c r="G14" s="185"/>
      <c r="H14" s="47" t="str">
        <f>IF(C14="","",IFERROR(VLOOKUP(G14,For!$X$8:$Y$12,2,FALSE)+(Fat!B14/10000),""))</f>
        <v/>
      </c>
      <c r="I14" s="68" t="str">
        <f t="shared" si="0"/>
        <v/>
      </c>
      <c r="M14" s="51"/>
      <c r="N14" s="20"/>
      <c r="O14" s="51"/>
      <c r="P14" s="20"/>
      <c r="Q14" s="20"/>
      <c r="R14" s="51"/>
    </row>
    <row r="15" spans="1:40" ht="20.100000000000001" customHeight="1" x14ac:dyDescent="0.25">
      <c r="A15" s="32"/>
      <c r="B15" s="46">
        <v>8</v>
      </c>
      <c r="C15" s="64"/>
      <c r="D15" s="184"/>
      <c r="E15" s="185"/>
      <c r="F15" s="47" t="str">
        <f>IF(C15="","",IFERROR(VLOOKUP(E15,For!$T$8:$U$12,2,FALSE)+(Fat!B15/10000),""))</f>
        <v/>
      </c>
      <c r="G15" s="185"/>
      <c r="H15" s="47" t="str">
        <f>IF(C15="","",IFERROR(VLOOKUP(G15,For!$X$8:$Y$12,2,FALSE)+(Fat!B15/10000),""))</f>
        <v/>
      </c>
      <c r="I15" s="68" t="str">
        <f t="shared" si="0"/>
        <v/>
      </c>
      <c r="M15" s="51"/>
      <c r="N15" s="20"/>
      <c r="O15" s="51"/>
      <c r="P15" s="20"/>
      <c r="Q15" s="20"/>
      <c r="R15" s="51"/>
    </row>
    <row r="16" spans="1:40" ht="20.100000000000001" customHeight="1" x14ac:dyDescent="0.25">
      <c r="B16" s="46">
        <v>9</v>
      </c>
      <c r="C16" s="64"/>
      <c r="D16" s="184"/>
      <c r="E16" s="185"/>
      <c r="F16" s="47" t="str">
        <f>IF(C16="","",IFERROR(VLOOKUP(E16,For!$T$8:$U$12,2,FALSE)+(Fat!B16/10000),""))</f>
        <v/>
      </c>
      <c r="G16" s="185"/>
      <c r="H16" s="47" t="str">
        <f>IF(C16="","",IFERROR(VLOOKUP(G16,For!$X$8:$Y$12,2,FALSE)+(Fat!B16/10000),""))</f>
        <v/>
      </c>
      <c r="I16" s="68" t="str">
        <f t="shared" si="0"/>
        <v/>
      </c>
      <c r="M16" s="51"/>
      <c r="N16" s="20"/>
      <c r="O16" s="51"/>
      <c r="P16" s="20"/>
      <c r="Q16" s="20"/>
      <c r="R16" s="51"/>
    </row>
    <row r="17" spans="2:19" ht="20.100000000000001" customHeight="1" x14ac:dyDescent="0.25">
      <c r="B17" s="46">
        <v>10</v>
      </c>
      <c r="C17" s="64"/>
      <c r="D17" s="184"/>
      <c r="E17" s="185"/>
      <c r="F17" s="47" t="str">
        <f>IF(C17="","",IFERROR(VLOOKUP(E17,For!$T$8:$U$12,2,FALSE)+(Fat!B17/10000),""))</f>
        <v/>
      </c>
      <c r="G17" s="185"/>
      <c r="H17" s="47" t="str">
        <f>IF(C17="","",IFERROR(VLOOKUP(G17,For!$X$8:$Y$12,2,FALSE)+(Fat!B17/10000),""))</f>
        <v/>
      </c>
      <c r="I17" s="68" t="str">
        <f t="shared" si="0"/>
        <v/>
      </c>
      <c r="M17" s="51"/>
      <c r="N17" s="20"/>
      <c r="O17" s="51"/>
      <c r="P17" s="20"/>
      <c r="Q17" s="20"/>
      <c r="R17" s="51"/>
    </row>
    <row r="18" spans="2:19" ht="20.100000000000001" customHeight="1" x14ac:dyDescent="0.25">
      <c r="B18" s="46">
        <v>11</v>
      </c>
      <c r="C18" s="64"/>
      <c r="D18" s="184"/>
      <c r="E18" s="185"/>
      <c r="F18" s="47" t="str">
        <f>IF(C18="","",IFERROR(VLOOKUP(E18,For!$T$8:$U$12,2,FALSE)+(Fat!B18/10000),""))</f>
        <v/>
      </c>
      <c r="G18" s="185"/>
      <c r="H18" s="47" t="str">
        <f>IF(C18="","",IFERROR(VLOOKUP(G18,For!$X$8:$Y$12,2,FALSE)+(Fat!B18/10000),""))</f>
        <v/>
      </c>
      <c r="I18" s="68" t="str">
        <f t="shared" si="0"/>
        <v/>
      </c>
      <c r="M18" s="51"/>
      <c r="N18" s="20"/>
      <c r="O18" s="51"/>
      <c r="P18" s="20"/>
      <c r="Q18" s="20"/>
      <c r="R18" s="51"/>
    </row>
    <row r="19" spans="2:19" ht="20.100000000000001" customHeight="1" x14ac:dyDescent="0.25">
      <c r="B19" s="46">
        <v>12</v>
      </c>
      <c r="C19" s="64"/>
      <c r="D19" s="184"/>
      <c r="E19" s="185"/>
      <c r="F19" s="47" t="str">
        <f>IF(C19="","",IFERROR(VLOOKUP(E19,For!$T$8:$U$12,2,FALSE)+(Fat!B19/10000),""))</f>
        <v/>
      </c>
      <c r="G19" s="185"/>
      <c r="H19" s="47" t="str">
        <f>IF(C19="","",IFERROR(VLOOKUP(G19,For!$X$8:$Y$12,2,FALSE)+(Fat!B19/10000),""))</f>
        <v/>
      </c>
      <c r="I19" s="68" t="str">
        <f t="shared" si="0"/>
        <v/>
      </c>
      <c r="M19" s="51"/>
      <c r="N19" s="20"/>
      <c r="O19" s="51"/>
      <c r="P19" s="20"/>
      <c r="Q19" s="20"/>
      <c r="R19" s="51"/>
    </row>
    <row r="20" spans="2:19" ht="20.100000000000001" customHeight="1" x14ac:dyDescent="0.25">
      <c r="B20" s="46">
        <v>13</v>
      </c>
      <c r="C20" s="64"/>
      <c r="D20" s="184"/>
      <c r="E20" s="185"/>
      <c r="F20" s="47" t="str">
        <f>IF(C20="","",IFERROR(VLOOKUP(E20,For!$T$8:$U$12,2,FALSE)+(Fat!B20/10000),""))</f>
        <v/>
      </c>
      <c r="G20" s="185"/>
      <c r="H20" s="47" t="str">
        <f>IF(C20="","",IFERROR(VLOOKUP(G20,For!$X$8:$Y$12,2,FALSE)+(Fat!B20/10000),""))</f>
        <v/>
      </c>
      <c r="I20" s="68" t="str">
        <f t="shared" si="0"/>
        <v/>
      </c>
      <c r="M20" s="51"/>
      <c r="N20" s="20"/>
      <c r="O20" s="51"/>
      <c r="P20" s="20"/>
      <c r="Q20" s="20"/>
      <c r="R20" s="51"/>
    </row>
    <row r="21" spans="2:19" ht="20.100000000000001" customHeight="1" x14ac:dyDescent="0.25">
      <c r="B21" s="46">
        <v>14</v>
      </c>
      <c r="C21" s="64"/>
      <c r="D21" s="184"/>
      <c r="E21" s="185"/>
      <c r="F21" s="47" t="str">
        <f>IF(C21="","",IFERROR(VLOOKUP(E21,For!$T$8:$U$12,2,FALSE)+(Fat!B21/10000),""))</f>
        <v/>
      </c>
      <c r="G21" s="185"/>
      <c r="H21" s="47" t="str">
        <f>IF(C21="","",IFERROR(VLOOKUP(G21,For!$X$8:$Y$12,2,FALSE)+(Fat!B21/10000),""))</f>
        <v/>
      </c>
      <c r="I21" s="68" t="str">
        <f t="shared" si="0"/>
        <v/>
      </c>
      <c r="M21" s="51"/>
      <c r="N21" s="20"/>
      <c r="O21" s="51"/>
      <c r="P21" s="20"/>
      <c r="Q21" s="20"/>
      <c r="R21" s="51"/>
    </row>
    <row r="22" spans="2:19" ht="20.100000000000001" customHeight="1" x14ac:dyDescent="0.25">
      <c r="B22" s="46">
        <v>15</v>
      </c>
      <c r="C22" s="64"/>
      <c r="D22" s="184"/>
      <c r="E22" s="185"/>
      <c r="F22" s="47" t="str">
        <f>IF(C22="","",IFERROR(VLOOKUP(E22,For!$T$8:$U$12,2,FALSE)+(Fat!B22/10000),""))</f>
        <v/>
      </c>
      <c r="G22" s="185"/>
      <c r="H22" s="47" t="str">
        <f>IF(C22="","",IFERROR(VLOOKUP(G22,For!$X$8:$Y$12,2,FALSE)+(Fat!B22/10000),""))</f>
        <v/>
      </c>
      <c r="I22" s="68" t="str">
        <f t="shared" si="0"/>
        <v/>
      </c>
      <c r="M22" s="51"/>
      <c r="N22" s="20"/>
      <c r="O22" s="51"/>
      <c r="P22" s="20"/>
      <c r="Q22" s="20"/>
      <c r="R22" s="51"/>
    </row>
    <row r="23" spans="2:19" ht="20.100000000000001" customHeight="1" x14ac:dyDescent="0.25">
      <c r="B23" s="46">
        <v>16</v>
      </c>
      <c r="C23" s="64"/>
      <c r="D23" s="184"/>
      <c r="E23" s="185"/>
      <c r="F23" s="47" t="str">
        <f>IF(C23="","",IFERROR(VLOOKUP(E23,For!$T$8:$U$12,2,FALSE)+(Fat!B23/10000),""))</f>
        <v/>
      </c>
      <c r="G23" s="185"/>
      <c r="H23" s="47" t="str">
        <f>IF(C23="","",IFERROR(VLOOKUP(G23,For!$X$8:$Y$12,2,FALSE)+(Fat!B23/10000),""))</f>
        <v/>
      </c>
      <c r="I23" s="68" t="str">
        <f t="shared" si="0"/>
        <v/>
      </c>
      <c r="M23" s="51"/>
      <c r="N23" s="20"/>
      <c r="O23" s="51"/>
      <c r="P23" s="20"/>
      <c r="Q23" s="20"/>
      <c r="R23" s="51"/>
    </row>
    <row r="24" spans="2:19" ht="20.100000000000001" customHeight="1" x14ac:dyDescent="0.25">
      <c r="B24" s="46">
        <v>17</v>
      </c>
      <c r="C24" s="64"/>
      <c r="D24" s="184"/>
      <c r="E24" s="185"/>
      <c r="F24" s="47" t="str">
        <f>IF(C24="","",IFERROR(VLOOKUP(E24,For!$T$8:$U$12,2,FALSE)+(Fat!B24/10000),""))</f>
        <v/>
      </c>
      <c r="G24" s="185"/>
      <c r="H24" s="47" t="str">
        <f>IF(C24="","",IFERROR(VLOOKUP(G24,For!$X$8:$Y$12,2,FALSE)+(Fat!B24/10000),""))</f>
        <v/>
      </c>
      <c r="I24" s="68" t="str">
        <f t="shared" si="0"/>
        <v/>
      </c>
      <c r="M24" s="51"/>
      <c r="N24" s="20"/>
      <c r="O24" s="51"/>
      <c r="P24" s="20"/>
      <c r="Q24" s="20"/>
      <c r="R24" s="51"/>
    </row>
    <row r="25" spans="2:19" ht="20.100000000000001" customHeight="1" x14ac:dyDescent="0.25">
      <c r="B25" s="46">
        <v>18</v>
      </c>
      <c r="C25" s="64"/>
      <c r="D25" s="184"/>
      <c r="E25" s="185"/>
      <c r="F25" s="47" t="str">
        <f>IF(C25="","",IFERROR(VLOOKUP(E25,For!$T$8:$U$12,2,FALSE)+(Fat!B25/10000),""))</f>
        <v/>
      </c>
      <c r="G25" s="185"/>
      <c r="H25" s="47" t="str">
        <f>IF(C25="","",IFERROR(VLOOKUP(G25,For!$X$8:$Y$12,2,FALSE)+(Fat!B25/10000),""))</f>
        <v/>
      </c>
      <c r="I25" s="68" t="str">
        <f t="shared" si="0"/>
        <v/>
      </c>
      <c r="M25" s="51"/>
      <c r="N25" s="20"/>
      <c r="O25" s="51"/>
      <c r="P25" s="20"/>
      <c r="Q25" s="20"/>
      <c r="R25" s="51"/>
    </row>
    <row r="26" spans="2:19" ht="20.100000000000001" customHeight="1" x14ac:dyDescent="0.25">
      <c r="B26" s="46">
        <v>19</v>
      </c>
      <c r="C26" s="64"/>
      <c r="D26" s="184"/>
      <c r="E26" s="185"/>
      <c r="F26" s="47" t="str">
        <f>IF(C26="","",IFERROR(VLOOKUP(E26,For!$T$8:$U$12,2,FALSE)+(Fat!B26/10000),""))</f>
        <v/>
      </c>
      <c r="G26" s="185"/>
      <c r="H26" s="47" t="str">
        <f>IF(C26="","",IFERROR(VLOOKUP(G26,For!$X$8:$Y$12,2,FALSE)+(Fat!B26/10000),""))</f>
        <v/>
      </c>
      <c r="I26" s="68" t="str">
        <f t="shared" si="0"/>
        <v/>
      </c>
      <c r="M26" s="51"/>
      <c r="N26" s="20"/>
      <c r="O26" s="51"/>
      <c r="P26" s="20"/>
      <c r="Q26" s="20"/>
      <c r="R26" s="51"/>
    </row>
    <row r="27" spans="2:19" ht="20.100000000000001" customHeight="1" x14ac:dyDescent="0.25">
      <c r="B27" s="46">
        <v>20</v>
      </c>
      <c r="C27" s="64"/>
      <c r="D27" s="184"/>
      <c r="E27" s="185"/>
      <c r="F27" s="47" t="str">
        <f>IF(C27="","",IFERROR(VLOOKUP(E27,For!$T$8:$U$12,2,FALSE)+(Fat!B27/10000),""))</f>
        <v/>
      </c>
      <c r="G27" s="185"/>
      <c r="H27" s="47" t="str">
        <f>IF(C27="","",IFERROR(VLOOKUP(G27,For!$X$8:$Y$12,2,FALSE)+(Fat!B27/10000),""))</f>
        <v/>
      </c>
      <c r="I27" s="68" t="str">
        <f t="shared" si="0"/>
        <v/>
      </c>
      <c r="M27" s="51"/>
      <c r="N27" s="20"/>
      <c r="O27" s="51"/>
      <c r="P27" s="20"/>
      <c r="Q27" s="20"/>
      <c r="R27" s="51"/>
    </row>
    <row r="28" spans="2:19" x14ac:dyDescent="0.25">
      <c r="S28" s="113"/>
    </row>
  </sheetData>
  <sheetProtection password="9084" sheet="1" objects="1" scenarios="1" formatColumns="0" sort="0" autoFilter="0" pivotTables="0"/>
  <mergeCells count="1">
    <mergeCell ref="B6:I6"/>
  </mergeCells>
  <conditionalFormatting sqref="F8:F27 H8:I27">
    <cfRule type="containsText" dxfId="20" priority="1" operator="containsText" text="FALSO">
      <formula>NOT(ISERROR(SEARCH("FALSO",F8)))</formula>
    </cfRule>
    <cfRule type="containsErrors" dxfId="19" priority="2">
      <formula>ISERROR(F8)</formula>
    </cfRule>
  </conditionalFormatting>
  <dataValidations count="1">
    <dataValidation type="list" allowBlank="1" showInputMessage="1" showErrorMessage="1" sqref="M8:M27 D8:D27">
      <formula1>ForçaMotrizes</formula1>
    </dataValidation>
  </dataValidations>
  <printOptions horizontalCentered="1"/>
  <pageMargins left="0.23622047244094491" right="0.23622047244094491" top="0.74803149606299213" bottom="0.74803149606299213" header="0.31496062992125984" footer="0.31496062992125984"/>
  <pageSetup paperSize="9" scale="80" orientation="landscape" r:id="rId1"/>
  <headerFooter>
    <oddHeader>&amp;CCONSTRUÇÃO DE CENÁRIOS</oddHeader>
    <oddFooter>&amp;LImpresso em &amp;D as &amp;T</oddFooter>
  </headerFooter>
  <colBreaks count="1" manualBreakCount="1">
    <brk id="9" min="3" max="26" man="1"/>
  </col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For!$T$8:$T$12</xm:f>
          </x14:formula1>
          <xm:sqref>O8:O27</xm:sqref>
        </x14:dataValidation>
        <x14:dataValidation type="list" allowBlank="1" showInputMessage="1" showErrorMessage="1">
          <x14:formula1>
            <xm:f>For!$X$8:$X$12</xm:f>
          </x14:formula1>
          <xm:sqref>R8:R27</xm:sqref>
        </x14:dataValidation>
        <x14:dataValidation type="list" allowBlank="1" showInputMessage="1" showErrorMessage="1">
          <x14:formula1>
            <xm:f>For!$T$8:$T$12</xm:f>
          </x14:formula1>
          <xm:sqref>E8:E27</xm:sqref>
        </x14:dataValidation>
        <x14:dataValidation type="list" allowBlank="1" showInputMessage="1" showErrorMessage="1">
          <x14:formula1>
            <xm:f>For!$X$8:$X$12</xm:f>
          </x14:formula1>
          <xm:sqref>G8:G27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dimension ref="A1:AL40"/>
  <sheetViews>
    <sheetView showGridLines="0" zoomScaleNormal="100" zoomScaleSheetLayoutView="70" workbookViewId="0">
      <selection activeCell="C15" sqref="C15:O15"/>
    </sheetView>
  </sheetViews>
  <sheetFormatPr defaultRowHeight="15" x14ac:dyDescent="0.25"/>
  <cols>
    <col min="1" max="1" width="2.7109375" style="31" customWidth="1"/>
    <col min="2" max="2" width="9.85546875" style="1" customWidth="1"/>
    <col min="3" max="3" width="72.7109375" style="1" customWidth="1"/>
    <col min="4" max="5" width="22.5703125" style="1" customWidth="1"/>
    <col min="6" max="7" width="23.5703125" style="19" customWidth="1"/>
    <col min="8" max="8" width="9.140625" style="19" customWidth="1"/>
    <col min="9" max="9" width="8.7109375" style="19" customWidth="1"/>
    <col min="10" max="26" width="9.140625" style="19" customWidth="1"/>
    <col min="27" max="29" width="2.7109375" style="25" customWidth="1"/>
    <col min="30" max="33" width="9.7109375" style="20" customWidth="1"/>
    <col min="34" max="35" width="9.7109375" style="19" customWidth="1"/>
    <col min="36" max="38" width="9.7109375" style="11" customWidth="1"/>
    <col min="39" max="51" width="9.7109375" style="1" customWidth="1"/>
    <col min="52" max="16384" width="9.140625" style="1"/>
  </cols>
  <sheetData>
    <row r="1" spans="1:38" s="82" customFormat="1" ht="30" customHeight="1" x14ac:dyDescent="0.25">
      <c r="H1" s="108"/>
      <c r="I1" s="108"/>
      <c r="J1" s="108"/>
      <c r="K1" s="108"/>
      <c r="L1" s="108"/>
      <c r="M1" s="108"/>
      <c r="N1" s="108"/>
      <c r="O1" s="108"/>
      <c r="P1" s="108"/>
      <c r="Q1" s="108"/>
      <c r="R1" s="108"/>
      <c r="S1" s="108"/>
      <c r="T1" s="108"/>
      <c r="U1" s="108"/>
      <c r="V1" s="108"/>
      <c r="W1" s="108"/>
      <c r="X1" s="108"/>
      <c r="Y1" s="108"/>
      <c r="Z1" s="108"/>
      <c r="AA1" s="114"/>
      <c r="AB1" s="114"/>
      <c r="AC1" s="114"/>
      <c r="AD1" s="108"/>
      <c r="AE1" s="108"/>
      <c r="AF1" s="108"/>
      <c r="AG1" s="108"/>
      <c r="AH1" s="108"/>
      <c r="AI1" s="108"/>
    </row>
    <row r="2" spans="1:38" s="84" customFormat="1" ht="24.95" customHeight="1" x14ac:dyDescent="0.25">
      <c r="H2" s="109"/>
      <c r="I2" s="109"/>
      <c r="J2" s="109"/>
      <c r="K2" s="109"/>
      <c r="L2" s="109"/>
      <c r="M2" s="109"/>
      <c r="N2" s="109"/>
      <c r="O2" s="109"/>
      <c r="P2" s="109"/>
      <c r="Q2" s="109"/>
      <c r="R2" s="109"/>
      <c r="S2" s="109"/>
      <c r="T2" s="109"/>
      <c r="U2" s="109"/>
      <c r="V2" s="109"/>
      <c r="W2" s="109"/>
      <c r="X2" s="109"/>
      <c r="Y2" s="109"/>
      <c r="Z2" s="109"/>
      <c r="AA2" s="115"/>
      <c r="AB2" s="115"/>
      <c r="AC2" s="115"/>
      <c r="AD2" s="109"/>
      <c r="AE2" s="109"/>
      <c r="AF2" s="109"/>
      <c r="AG2" s="109"/>
      <c r="AH2" s="109"/>
      <c r="AI2" s="109"/>
    </row>
    <row r="3" spans="1:38" s="86" customFormat="1" ht="20.100000000000001" customHeight="1" x14ac:dyDescent="0.25">
      <c r="H3" s="110"/>
      <c r="I3" s="110"/>
      <c r="J3" s="110"/>
      <c r="K3" s="110"/>
      <c r="L3" s="110"/>
      <c r="M3" s="110"/>
      <c r="N3" s="110"/>
      <c r="O3" s="110"/>
      <c r="P3" s="110"/>
      <c r="Q3" s="110"/>
      <c r="R3" s="110"/>
      <c r="S3" s="110"/>
      <c r="T3" s="110"/>
      <c r="U3" s="110"/>
      <c r="V3" s="110"/>
      <c r="W3" s="110"/>
      <c r="X3" s="110"/>
      <c r="Y3" s="110"/>
      <c r="Z3" s="110"/>
      <c r="AA3" s="116"/>
      <c r="AB3" s="116"/>
      <c r="AC3" s="116"/>
      <c r="AD3" s="110"/>
      <c r="AE3" s="110"/>
      <c r="AF3" s="110"/>
      <c r="AG3" s="110"/>
      <c r="AH3" s="110"/>
      <c r="AI3" s="110"/>
    </row>
    <row r="4" spans="1:38" s="8" customFormat="1" ht="21" x14ac:dyDescent="0.25">
      <c r="A4" s="32"/>
      <c r="B4" s="42" t="s">
        <v>150</v>
      </c>
      <c r="C4" s="14"/>
      <c r="D4" s="13"/>
      <c r="E4" s="14"/>
      <c r="F4" s="48"/>
      <c r="G4" s="18"/>
      <c r="H4" s="18"/>
      <c r="I4" s="18"/>
      <c r="J4" s="18"/>
      <c r="K4" s="18"/>
      <c r="L4" s="18"/>
      <c r="M4" s="18"/>
      <c r="N4" s="18"/>
      <c r="O4" s="18"/>
      <c r="P4" s="18"/>
      <c r="Q4" s="18"/>
      <c r="R4" s="18"/>
      <c r="S4" s="18"/>
      <c r="T4" s="18"/>
      <c r="U4" s="18"/>
      <c r="V4" s="18"/>
      <c r="W4" s="18"/>
      <c r="X4" s="18"/>
      <c r="Y4" s="18"/>
      <c r="Z4" s="18"/>
      <c r="AA4" s="75"/>
      <c r="AB4" s="75"/>
      <c r="AC4" s="75"/>
      <c r="AD4" s="49"/>
      <c r="AE4" s="49"/>
      <c r="AF4" s="49"/>
      <c r="AG4" s="49"/>
      <c r="AH4" s="18"/>
      <c r="AI4" s="18"/>
      <c r="AJ4" s="23"/>
      <c r="AK4" s="23"/>
      <c r="AL4" s="23"/>
    </row>
    <row r="5" spans="1:38" x14ac:dyDescent="0.25">
      <c r="A5" s="32"/>
      <c r="B5" s="9"/>
      <c r="C5" s="9"/>
      <c r="D5" s="9"/>
      <c r="E5" s="9"/>
    </row>
    <row r="6" spans="1:38" ht="20.100000000000001" customHeight="1" x14ac:dyDescent="0.25">
      <c r="A6" s="33"/>
      <c r="B6" s="130" t="s">
        <v>33</v>
      </c>
      <c r="C6" s="130"/>
      <c r="D6" s="130"/>
      <c r="E6" s="130"/>
      <c r="F6" s="50"/>
      <c r="I6" s="43"/>
      <c r="J6" s="16"/>
      <c r="K6" s="16"/>
      <c r="L6" s="43"/>
      <c r="M6" s="21"/>
    </row>
    <row r="7" spans="1:38" ht="20.100000000000001" customHeight="1" x14ac:dyDescent="0.25">
      <c r="A7" s="33"/>
      <c r="B7" s="44" t="s">
        <v>89</v>
      </c>
      <c r="C7" s="44" t="s">
        <v>8</v>
      </c>
      <c r="D7" s="44" t="s">
        <v>87</v>
      </c>
      <c r="E7" s="44" t="s">
        <v>66</v>
      </c>
      <c r="G7" s="52"/>
      <c r="J7" s="51"/>
      <c r="K7" s="51"/>
      <c r="L7" s="53"/>
      <c r="M7" s="21"/>
      <c r="AD7" s="49"/>
      <c r="AE7" s="49"/>
      <c r="AF7" s="49"/>
      <c r="AG7" s="54"/>
    </row>
    <row r="8" spans="1:38" ht="20.100000000000001" customHeight="1" x14ac:dyDescent="0.25">
      <c r="A8" s="32"/>
      <c r="B8" s="57">
        <v>1</v>
      </c>
      <c r="C8" s="124" t="str">
        <f>IFERROR(INDEX(For!$F$8:$G$12,MATCH(LARGE(For!$G$8:$G$12,Hie!$B8),For!$G$8:$G$12,0),1),"")</f>
        <v>Tendências do setor e mercado</v>
      </c>
      <c r="D8" s="124" t="str">
        <f>IF($C8="","",IFERROR(IF(VLOOKUP($C8,Fat!$AE$8:$AG$12,3,FALSE)&gt;For!$U$9,For!$T$8,IF(VLOOKUP($C8,Fat!$AE$8:$AG$12,3,FALSE)&gt;For!$U$10,For!$T$9,IF(VLOOKUP($C8,Fat!$AE$8:$AG$12,3,FALSE)&gt;For!$U$11,For!$T$10,IF(VLOOKUP($C8,Fat!$AE$8:$AG$12,3,FALSE)&gt;For!$U$12,For!$T$11,For!$T$12)))),""))</f>
        <v>Importantíssimo</v>
      </c>
      <c r="E8" s="124" t="str">
        <f>IF($C8="","",IFERROR(IF(VLOOKUP($C8,Fat!$AE$8:$AH$12,4,FALSE)&gt;For!$Y$9,For!$X$8,IF(VLOOKUP($C8,Fat!$AE$8:$AH$12,4,FALSE)&gt;For!$Y$10,For!$X$9,IF(VLOOKUP($C8,Fat!$AE$8:$AH$12,4,FALSE)&gt;For!$Y$11,For!$X$10,IF(VLOOKUP($C8,Fat!$AE$8:$AH$12,4,FALSE)&gt;For!$Y$12,For!$X$11,For!$X$12)))),""))</f>
        <v>Totalmente incerto</v>
      </c>
      <c r="J8" s="51"/>
      <c r="K8" s="51"/>
      <c r="L8" s="53"/>
      <c r="M8" s="21"/>
      <c r="AA8" s="25" t="s">
        <v>135</v>
      </c>
      <c r="AB8" s="25" t="s">
        <v>136</v>
      </c>
      <c r="AC8" s="25" t="s">
        <v>64</v>
      </c>
      <c r="AE8" s="55"/>
    </row>
    <row r="9" spans="1:38" ht="20.100000000000001" customHeight="1" x14ac:dyDescent="0.25">
      <c r="B9" s="57">
        <v>2</v>
      </c>
      <c r="C9" s="124" t="str">
        <f>IFERROR(INDEX(For!$F$8:$G$12,MATCH(LARGE(For!$G$8:$G$12,Hie!$B9),For!$G$8:$G$12,0),1),"")</f>
        <v>Forças Políticas</v>
      </c>
      <c r="D9" s="124" t="str">
        <f>IF($C9="","",IFERROR(IF(VLOOKUP($C9,Fat!$AE$8:$AG$12,3,FALSE)&gt;For!$U$9,For!$T$8,IF(VLOOKUP($C9,Fat!$AE$8:$AG$12,3,FALSE)&gt;For!$U$10,For!$T$9,IF(VLOOKUP($C9,Fat!$AE$8:$AG$12,3,FALSE)&gt;For!$U$11,For!$T$10,IF(VLOOKUP($C9,Fat!$AE$8:$AG$12,3,FALSE)&gt;For!$U$12,For!$T$11,For!$T$12)))),""))</f>
        <v>Importantíssimo</v>
      </c>
      <c r="E9" s="124" t="str">
        <f>IF($C9="","",IFERROR(IF(VLOOKUP($C9,Fat!$AE$8:$AH$12,4,FALSE)&gt;For!$Y$9,For!$X$8,IF(VLOOKUP($C9,Fat!$AE$8:$AH$12,4,FALSE)&gt;For!$Y$10,For!$X$9,IF(VLOOKUP($C9,Fat!$AE$8:$AH$12,4,FALSE)&gt;For!$Y$11,For!$X$10,IF(VLOOKUP($C9,Fat!$AE$8:$AH$12,4,FALSE)&gt;For!$Y$12,For!$X$11,For!$X$12)))),""))</f>
        <v>Totalmente incerto</v>
      </c>
      <c r="J9" s="51"/>
      <c r="K9" s="51"/>
      <c r="L9" s="53"/>
      <c r="M9" s="21"/>
      <c r="AA9" s="25">
        <v>1</v>
      </c>
      <c r="AB9" s="25" t="str">
        <f>IFERROR(INDEX(Fat!$C$8:$I$27,MATCH(Hie!AC9,Fat!$I$8:$I$27,0),1),"")</f>
        <v>Demanda/Mercado</v>
      </c>
      <c r="AC9" s="76">
        <f>IFERROR(LARGE(Fat!$I$8:$I$27,Hie!AA9),"")</f>
        <v>5.0000999999999998</v>
      </c>
      <c r="AE9" s="55"/>
    </row>
    <row r="10" spans="1:38" ht="20.100000000000001" customHeight="1" x14ac:dyDescent="0.25">
      <c r="A10" s="32"/>
      <c r="B10" s="57">
        <v>3</v>
      </c>
      <c r="C10" s="124" t="str">
        <f>IFERROR(INDEX(For!$F$8:$G$12,MATCH(LARGE(For!$G$8:$G$12,Hie!$B10),For!$G$8:$G$12,0),1),"")</f>
        <v>Forças Socioeconômicas</v>
      </c>
      <c r="D10" s="124" t="str">
        <f>IF($C10="","",IFERROR(IF(VLOOKUP($C10,Fat!$AE$8:$AG$12,3,FALSE)&gt;For!$U$9,For!$T$8,IF(VLOOKUP($C10,Fat!$AE$8:$AG$12,3,FALSE)&gt;For!$U$10,For!$T$9,IF(VLOOKUP($C10,Fat!$AE$8:$AG$12,3,FALSE)&gt;For!$U$11,For!$T$10,IF(VLOOKUP($C10,Fat!$AE$8:$AG$12,3,FALSE)&gt;For!$U$12,For!$T$11,For!$T$12)))),""))</f>
        <v>Irrelevante</v>
      </c>
      <c r="E10" s="124" t="str">
        <f>IF($C10="","",IFERROR(IF(VLOOKUP($C10,Fat!$AE$8:$AH$12,4,FALSE)&gt;For!$Y$9,For!$X$8,IF(VLOOKUP($C10,Fat!$AE$8:$AH$12,4,FALSE)&gt;For!$Y$10,For!$X$9,IF(VLOOKUP($C10,Fat!$AE$8:$AH$12,4,FALSE)&gt;For!$Y$11,For!$X$10,IF(VLOOKUP($C10,Fat!$AE$8:$AH$12,4,FALSE)&gt;For!$Y$12,For!$X$11,For!$X$12)))),""))</f>
        <v>Totalmente certo</v>
      </c>
      <c r="J10" s="51"/>
      <c r="K10" s="51"/>
      <c r="L10" s="53"/>
      <c r="M10" s="21"/>
      <c r="AA10" s="25">
        <v>2</v>
      </c>
      <c r="AB10" s="25" t="str">
        <f>IFERROR(INDEX(Fat!$C$8:$I$27,MATCH(Hie!AC10,Fat!$I$8:$I$27,0),1),"")</f>
        <v>Mercado exterior</v>
      </c>
      <c r="AC10" s="76">
        <f>IFERROR(LARGE(Fat!$I$8:$I$27,Hie!AA10),"")</f>
        <v>4.0002000000000004</v>
      </c>
      <c r="AE10" s="55"/>
    </row>
    <row r="11" spans="1:38" ht="20.100000000000001" customHeight="1" x14ac:dyDescent="0.25">
      <c r="A11" s="32"/>
      <c r="B11" s="57">
        <v>4</v>
      </c>
      <c r="C11" s="124" t="str">
        <f>IFERROR(INDEX(For!$F$8:$G$12,MATCH(LARGE(For!$G$8:$G$12,Hie!$B11),For!$G$8:$G$12,0),1),"")</f>
        <v>Forças Socioeconômicas</v>
      </c>
      <c r="D11" s="124" t="str">
        <f>IF($C11="","",IFERROR(IF(VLOOKUP($C11,Fat!$AE$8:$AG$12,3,FALSE)&gt;For!$U$9,For!$T$8,IF(VLOOKUP($C11,Fat!$AE$8:$AG$12,3,FALSE)&gt;For!$U$10,For!$T$9,IF(VLOOKUP($C11,Fat!$AE$8:$AG$12,3,FALSE)&gt;For!$U$11,For!$T$10,IF(VLOOKUP($C11,Fat!$AE$8:$AG$12,3,FALSE)&gt;For!$U$12,For!$T$11,For!$T$12)))),""))</f>
        <v>Irrelevante</v>
      </c>
      <c r="E11" s="124" t="str">
        <f>IF($C11="","",IFERROR(IF(VLOOKUP($C11,Fat!$AE$8:$AH$12,4,FALSE)&gt;For!$Y$9,For!$X$8,IF(VLOOKUP($C11,Fat!$AE$8:$AH$12,4,FALSE)&gt;For!$Y$10,For!$X$9,IF(VLOOKUP($C11,Fat!$AE$8:$AH$12,4,FALSE)&gt;For!$Y$11,For!$X$10,IF(VLOOKUP($C11,Fat!$AE$8:$AH$12,4,FALSE)&gt;For!$Y$12,For!$X$11,For!$X$12)))),""))</f>
        <v>Totalmente certo</v>
      </c>
      <c r="J11" s="51"/>
      <c r="K11" s="51"/>
      <c r="L11" s="53"/>
      <c r="M11" s="21"/>
      <c r="AA11" s="25">
        <v>3</v>
      </c>
      <c r="AB11" s="25" t="str">
        <f>IFERROR(INDEX(Fat!$C$8:$I$27,MATCH(Hie!AC11,Fat!$I$8:$I$27,0),1),"")</f>
        <v>Fornecedores</v>
      </c>
      <c r="AC11" s="76">
        <f>IFERROR(LARGE(Fat!$I$8:$I$27,Hie!AA11),"")</f>
        <v>3.0003000000000002</v>
      </c>
      <c r="AE11" s="55"/>
    </row>
    <row r="12" spans="1:38" ht="20.100000000000001" customHeight="1" x14ac:dyDescent="0.25">
      <c r="A12" s="32"/>
      <c r="B12" s="57">
        <v>5</v>
      </c>
      <c r="C12" s="124" t="str">
        <f>IFERROR(INDEX(For!$F$8:$G$12,MATCH(LARGE(For!$G$8:$G$12,Hie!$B12),For!$G$8:$G$12,0),1),"")</f>
        <v>Forças Socioeconômicas</v>
      </c>
      <c r="D12" s="124" t="str">
        <f>IF($C12="","",IFERROR(IF(VLOOKUP($C12,Fat!$AE$8:$AG$12,3,FALSE)&gt;For!$U$9,For!$T$8,IF(VLOOKUP($C12,Fat!$AE$8:$AG$12,3,FALSE)&gt;For!$U$10,For!$T$9,IF(VLOOKUP($C12,Fat!$AE$8:$AG$12,3,FALSE)&gt;For!$U$11,For!$T$10,IF(VLOOKUP($C12,Fat!$AE$8:$AG$12,3,FALSE)&gt;For!$U$12,For!$T$11,For!$T$12)))),""))</f>
        <v>Irrelevante</v>
      </c>
      <c r="E12" s="124" t="str">
        <f>IF($C12="","",IFERROR(IF(VLOOKUP($C12,Fat!$AE$8:$AH$12,4,FALSE)&gt;For!$Y$9,For!$X$8,IF(VLOOKUP($C12,Fat!$AE$8:$AH$12,4,FALSE)&gt;For!$Y$10,For!$X$9,IF(VLOOKUP($C12,Fat!$AE$8:$AH$12,4,FALSE)&gt;For!$Y$11,For!$X$10,IF(VLOOKUP($C12,Fat!$AE$8:$AH$12,4,FALSE)&gt;For!$Y$12,For!$X$11,For!$X$12)))),""))</f>
        <v>Totalmente certo</v>
      </c>
      <c r="AA12" s="25">
        <v>4</v>
      </c>
      <c r="AB12" s="25">
        <f>IFERROR(INDEX(Fat!$C$8:$I$27,MATCH(Hie!AC12,Fat!$I$8:$I$27,0),1),"")</f>
        <v>0</v>
      </c>
      <c r="AC12" s="76" t="str">
        <f>IFERROR(LARGE(Fat!$I$8:$I$27,Hie!AA12),"")</f>
        <v/>
      </c>
      <c r="AE12" s="55"/>
    </row>
    <row r="13" spans="1:38" x14ac:dyDescent="0.25">
      <c r="A13" s="32"/>
      <c r="B13" s="58"/>
      <c r="C13" s="9"/>
      <c r="D13" s="9"/>
      <c r="E13" s="9"/>
      <c r="AA13" s="25">
        <v>5</v>
      </c>
      <c r="AB13" s="25">
        <f>IFERROR(INDEX(Fat!$C$8:$I$27,MATCH(Hie!AC13,Fat!$I$8:$I$27,0),1),"")</f>
        <v>0</v>
      </c>
      <c r="AC13" s="76" t="str">
        <f>IFERROR(LARGE(Fat!$I$8:$I$27,Hie!AA13),"")</f>
        <v/>
      </c>
      <c r="AE13" s="55"/>
    </row>
    <row r="14" spans="1:38" ht="20.100000000000001" customHeight="1" x14ac:dyDescent="0.25">
      <c r="A14" s="32"/>
      <c r="B14" s="132" t="s">
        <v>34</v>
      </c>
      <c r="C14" s="132"/>
      <c r="D14" s="132"/>
      <c r="E14" s="132"/>
      <c r="F14" s="132"/>
      <c r="G14" s="132"/>
      <c r="AA14" s="73"/>
      <c r="AB14" s="74"/>
      <c r="AC14" s="73"/>
      <c r="AE14" s="55"/>
    </row>
    <row r="15" spans="1:38" ht="20.100000000000001" customHeight="1" x14ac:dyDescent="0.25">
      <c r="A15" s="32"/>
      <c r="B15" s="44" t="s">
        <v>89</v>
      </c>
      <c r="C15" s="44" t="s">
        <v>88</v>
      </c>
      <c r="D15" s="44" t="s">
        <v>87</v>
      </c>
      <c r="E15" s="44" t="s">
        <v>66</v>
      </c>
      <c r="F15" s="44" t="s">
        <v>124</v>
      </c>
      <c r="G15" s="44" t="s">
        <v>125</v>
      </c>
      <c r="AA15" s="73" t="s">
        <v>88</v>
      </c>
      <c r="AB15" s="74" t="s">
        <v>124</v>
      </c>
      <c r="AC15" s="73" t="s">
        <v>125</v>
      </c>
      <c r="AE15" s="55"/>
    </row>
    <row r="16" spans="1:38" ht="30" customHeight="1" x14ac:dyDescent="0.25">
      <c r="A16" s="32"/>
      <c r="B16" s="57">
        <v>1</v>
      </c>
      <c r="C16" s="124" t="str">
        <f>IFERROR(INDEX(Fat!$C$8:$I$27,MATCH(LARGE(Fat!$I$8:$I$27,Hie!$B16),Fat!$I$8:$I$27,0),1),"")</f>
        <v>Demanda/Mercado</v>
      </c>
      <c r="D16" s="124" t="str">
        <f>IF($C16="","",IFERROR(VLOOKUP($C16,Fat!$C$8:$G$27,3,FALSE),""))</f>
        <v>Importantíssimo</v>
      </c>
      <c r="E16" s="124" t="str">
        <f>IF($C16="","",IFERROR(VLOOKUP($C16,Fat!$C$8:$G$27,5,FALSE),""))</f>
        <v>Totalmente incerto</v>
      </c>
      <c r="F16" s="117" t="s">
        <v>159</v>
      </c>
      <c r="G16" s="117" t="s">
        <v>160</v>
      </c>
      <c r="AA16" s="73" t="str">
        <f>IF(C16="","",C16)</f>
        <v>Demanda/Mercado</v>
      </c>
      <c r="AB16" s="74" t="str">
        <f>IF(AA16="","",LOWER(F16&amp;" "&amp;AA16))</f>
        <v>modernização do demanda/mercado</v>
      </c>
      <c r="AC16" s="74" t="str">
        <f>IF(AA16="","",LOWER(G16&amp;" "&amp;AA16))</f>
        <v>manutenção do demanda/mercado</v>
      </c>
      <c r="AE16" s="55"/>
    </row>
    <row r="17" spans="1:38" ht="30" customHeight="1" x14ac:dyDescent="0.25">
      <c r="A17" s="32"/>
      <c r="B17" s="57">
        <v>2</v>
      </c>
      <c r="C17" s="124" t="str">
        <f>IFERROR(INDEX(Fat!$C$8:$I$27,MATCH(LARGE(Fat!$I$8:$I$27,Hie!$B17),Fat!$I$8:$I$27,0),1),"")</f>
        <v>Mercado exterior</v>
      </c>
      <c r="D17" s="124" t="str">
        <f>IF($C17="","",IFERROR(VLOOKUP($C17,Fat!$C$8:$G$27,3,FALSE),""))</f>
        <v>Muito importante</v>
      </c>
      <c r="E17" s="124" t="str">
        <f>IF($C17="","",IFERROR(VLOOKUP($C17,Fat!$C$8:$G$27,5,FALSE),""))</f>
        <v>Muito incerto</v>
      </c>
      <c r="F17" s="117" t="s">
        <v>161</v>
      </c>
      <c r="G17" s="117" t="s">
        <v>162</v>
      </c>
      <c r="AA17" s="73" t="str">
        <f t="shared" ref="AA17:AA35" si="0">IF(C17="","",C17)</f>
        <v>Mercado exterior</v>
      </c>
      <c r="AB17" s="74" t="str">
        <f t="shared" ref="AB17:AB35" si="1">IF(AA17="","",LOWER(F17&amp;" "&amp;AA17))</f>
        <v>aumento na mercado exterior</v>
      </c>
      <c r="AC17" s="74" t="str">
        <f t="shared" ref="AC17:AC35" si="2">IF(AA17="","",LOWER(G17&amp;" "&amp;AA17))</f>
        <v>redução na mercado exterior</v>
      </c>
      <c r="AE17" s="55"/>
    </row>
    <row r="18" spans="1:38" ht="30" customHeight="1" x14ac:dyDescent="0.25">
      <c r="A18" s="32"/>
      <c r="B18" s="57">
        <v>3</v>
      </c>
      <c r="C18" s="124" t="str">
        <f>IFERROR(INDEX(Fat!$C$8:$I$27,MATCH(LARGE(Fat!$I$8:$I$27,Hie!$B18),Fat!$I$8:$I$27,0),1),"")</f>
        <v>Fornecedores</v>
      </c>
      <c r="D18" s="124" t="str">
        <f>IF($C18="","",IFERROR(VLOOKUP($C18,Fat!$C$8:$G$27,3,FALSE),""))</f>
        <v>Importante</v>
      </c>
      <c r="E18" s="124" t="str">
        <f>IF($C18="","",IFERROR(VLOOKUP($C18,Fat!$C$8:$G$27,5,FALSE),""))</f>
        <v>Incerto</v>
      </c>
      <c r="F18" s="117" t="s">
        <v>163</v>
      </c>
      <c r="G18" s="117" t="s">
        <v>164</v>
      </c>
      <c r="AA18" s="73" t="str">
        <f t="shared" si="0"/>
        <v>Fornecedores</v>
      </c>
      <c r="AB18" s="74" t="str">
        <f t="shared" si="1"/>
        <v>investimento em fornecedores</v>
      </c>
      <c r="AC18" s="74" t="str">
        <f t="shared" si="2"/>
        <v>não investimento fornecedores</v>
      </c>
    </row>
    <row r="19" spans="1:38" ht="30" customHeight="1" x14ac:dyDescent="0.25">
      <c r="B19" s="57">
        <v>4</v>
      </c>
      <c r="C19" s="124" t="str">
        <f>IFERROR(INDEX(Fat!$C$8:$I$27,MATCH(LARGE(Fat!$I$8:$I$27,Hie!$B19),Fat!$I$8:$I$27,0),1),"")</f>
        <v/>
      </c>
      <c r="D19" s="124" t="str">
        <f>IF($C19="","",IFERROR(VLOOKUP($C19,Fat!$C$8:$G$27,3,FALSE),""))</f>
        <v/>
      </c>
      <c r="E19" s="124" t="str">
        <f>IF($C19="","",IFERROR(VLOOKUP($C19,Fat!$C$8:$G$27,5,FALSE),""))</f>
        <v/>
      </c>
      <c r="F19" s="123"/>
      <c r="G19" s="123"/>
      <c r="AA19" s="73" t="str">
        <f t="shared" si="0"/>
        <v/>
      </c>
      <c r="AB19" s="74" t="str">
        <f t="shared" si="1"/>
        <v/>
      </c>
      <c r="AC19" s="74" t="str">
        <f t="shared" si="2"/>
        <v/>
      </c>
    </row>
    <row r="20" spans="1:38" ht="30" customHeight="1" x14ac:dyDescent="0.25">
      <c r="B20" s="57">
        <v>5</v>
      </c>
      <c r="C20" s="124" t="str">
        <f>IFERROR(INDEX(Fat!$C$8:$I$27,MATCH(LARGE(Fat!$I$8:$I$27,Hie!$B20),Fat!$I$8:$I$27,0),1),"")</f>
        <v/>
      </c>
      <c r="D20" s="124" t="str">
        <f>IF($C20="","",IFERROR(VLOOKUP($C20,Fat!$C$8:$G$27,3,FALSE),""))</f>
        <v/>
      </c>
      <c r="E20" s="124" t="str">
        <f>IF($C20="","",IFERROR(VLOOKUP($C20,Fat!$C$8:$G$27,5,FALSE),""))</f>
        <v/>
      </c>
      <c r="F20" s="123"/>
      <c r="G20" s="123"/>
      <c r="AA20" s="73" t="str">
        <f t="shared" si="0"/>
        <v/>
      </c>
      <c r="AB20" s="74" t="str">
        <f t="shared" si="1"/>
        <v/>
      </c>
      <c r="AC20" s="74" t="str">
        <f t="shared" si="2"/>
        <v/>
      </c>
      <c r="AJ20" s="10"/>
      <c r="AK20" s="10"/>
      <c r="AL20" s="10"/>
    </row>
    <row r="21" spans="1:38" ht="30" customHeight="1" x14ac:dyDescent="0.25">
      <c r="B21" s="57">
        <v>6</v>
      </c>
      <c r="C21" s="124" t="str">
        <f>IFERROR(INDEX(Fat!$C$8:$I$27,MATCH(LARGE(Fat!$I$8:$I$27,Hie!$B21),Fat!$I$8:$I$27,0),1),"")</f>
        <v/>
      </c>
      <c r="D21" s="124" t="str">
        <f>IF($C21="","",IFERROR(VLOOKUP($C21,Fat!$C$8:$G$27,3,FALSE),""))</f>
        <v/>
      </c>
      <c r="E21" s="124" t="str">
        <f>IF($C21="","",IFERROR(VLOOKUP($C21,Fat!$C$8:$G$27,5,FALSE),""))</f>
        <v/>
      </c>
      <c r="F21" s="123"/>
      <c r="G21" s="123"/>
      <c r="AA21" s="73" t="str">
        <f t="shared" si="0"/>
        <v/>
      </c>
      <c r="AB21" s="74" t="str">
        <f t="shared" si="1"/>
        <v/>
      </c>
      <c r="AC21" s="74" t="str">
        <f t="shared" si="2"/>
        <v/>
      </c>
      <c r="AJ21" s="24"/>
      <c r="AK21" s="24"/>
    </row>
    <row r="22" spans="1:38" ht="30" customHeight="1" x14ac:dyDescent="0.25">
      <c r="B22" s="57">
        <v>7</v>
      </c>
      <c r="C22" s="124" t="str">
        <f>IFERROR(INDEX(Fat!$C$8:$I$27,MATCH(LARGE(Fat!$I$8:$I$27,Hie!$B22),Fat!$I$8:$I$27,0),1),"")</f>
        <v/>
      </c>
      <c r="D22" s="124" t="str">
        <f>IF($C22="","",IFERROR(VLOOKUP($C22,Fat!$C$8:$G$27,3,FALSE),""))</f>
        <v/>
      </c>
      <c r="E22" s="124" t="str">
        <f>IF($C22="","",IFERROR(VLOOKUP($C22,Fat!$C$8:$G$27,5,FALSE),""))</f>
        <v/>
      </c>
      <c r="F22" s="123"/>
      <c r="G22" s="123"/>
      <c r="AA22" s="73" t="str">
        <f t="shared" si="0"/>
        <v/>
      </c>
      <c r="AB22" s="74" t="str">
        <f t="shared" si="1"/>
        <v/>
      </c>
      <c r="AC22" s="74" t="str">
        <f t="shared" si="2"/>
        <v/>
      </c>
      <c r="AJ22" s="24"/>
      <c r="AK22" s="24"/>
    </row>
    <row r="23" spans="1:38" ht="30" customHeight="1" x14ac:dyDescent="0.25">
      <c r="B23" s="57">
        <v>8</v>
      </c>
      <c r="C23" s="124" t="str">
        <f>IFERROR(INDEX(Fat!$C$8:$I$27,MATCH(LARGE(Fat!$I$8:$I$27,Hie!$B23),Fat!$I$8:$I$27,0),1),"")</f>
        <v/>
      </c>
      <c r="D23" s="124" t="str">
        <f>IF($C23="","",IFERROR(VLOOKUP($C23,Fat!$C$8:$G$27,3,FALSE),""))</f>
        <v/>
      </c>
      <c r="E23" s="124" t="str">
        <f>IF($C23="","",IFERROR(VLOOKUP($C23,Fat!$C$8:$G$27,5,FALSE),""))</f>
        <v/>
      </c>
      <c r="F23" s="123"/>
      <c r="G23" s="123"/>
      <c r="AA23" s="73" t="str">
        <f t="shared" si="0"/>
        <v/>
      </c>
      <c r="AB23" s="74" t="str">
        <f t="shared" si="1"/>
        <v/>
      </c>
      <c r="AC23" s="74" t="str">
        <f t="shared" si="2"/>
        <v/>
      </c>
      <c r="AJ23" s="24"/>
      <c r="AK23" s="24"/>
    </row>
    <row r="24" spans="1:38" ht="30" customHeight="1" x14ac:dyDescent="0.25">
      <c r="B24" s="57">
        <v>9</v>
      </c>
      <c r="C24" s="124" t="str">
        <f>IFERROR(INDEX(Fat!$C$8:$I$27,MATCH(LARGE(Fat!$I$8:$I$27,Hie!$B24),Fat!$I$8:$I$27,0),1),"")</f>
        <v/>
      </c>
      <c r="D24" s="124" t="str">
        <f>IF($C24="","",IFERROR(VLOOKUP($C24,Fat!$C$8:$G$27,3,FALSE),""))</f>
        <v/>
      </c>
      <c r="E24" s="124" t="str">
        <f>IF($C24="","",IFERROR(VLOOKUP($C24,Fat!$C$8:$G$27,5,FALSE),""))</f>
        <v/>
      </c>
      <c r="F24" s="123"/>
      <c r="G24" s="123"/>
      <c r="AA24" s="73" t="str">
        <f t="shared" si="0"/>
        <v/>
      </c>
      <c r="AB24" s="74" t="str">
        <f t="shared" si="1"/>
        <v/>
      </c>
      <c r="AC24" s="74" t="str">
        <f t="shared" si="2"/>
        <v/>
      </c>
      <c r="AJ24" s="24"/>
      <c r="AK24" s="24"/>
    </row>
    <row r="25" spans="1:38" ht="30" customHeight="1" x14ac:dyDescent="0.25">
      <c r="B25" s="57">
        <v>10</v>
      </c>
      <c r="C25" s="124" t="str">
        <f>IFERROR(INDEX(Fat!$C$8:$I$27,MATCH(LARGE(Fat!$I$8:$I$27,Hie!$B25),Fat!$I$8:$I$27,0),1),"")</f>
        <v/>
      </c>
      <c r="D25" s="124" t="str">
        <f>IF($C25="","",IFERROR(VLOOKUP($C25,Fat!$C$8:$G$27,3,FALSE),""))</f>
        <v/>
      </c>
      <c r="E25" s="124" t="str">
        <f>IF($C25="","",IFERROR(VLOOKUP($C25,Fat!$C$8:$G$27,5,FALSE),""))</f>
        <v/>
      </c>
      <c r="F25" s="123"/>
      <c r="G25" s="123"/>
      <c r="AA25" s="73" t="str">
        <f t="shared" si="0"/>
        <v/>
      </c>
      <c r="AB25" s="74" t="str">
        <f t="shared" si="1"/>
        <v/>
      </c>
      <c r="AC25" s="74" t="str">
        <f t="shared" si="2"/>
        <v/>
      </c>
      <c r="AJ25" s="24"/>
      <c r="AK25" s="24"/>
    </row>
    <row r="26" spans="1:38" ht="30" customHeight="1" x14ac:dyDescent="0.25">
      <c r="B26" s="57">
        <v>11</v>
      </c>
      <c r="C26" s="124" t="str">
        <f>IFERROR(INDEX(Fat!$C$8:$I$27,MATCH(LARGE(Fat!$I$8:$I$27,Hie!$B26),Fat!$I$8:$I$27,0),1),"")</f>
        <v/>
      </c>
      <c r="D26" s="124" t="str">
        <f>IF($C26="","",IFERROR(VLOOKUP($C26,Fat!$C$8:$G$27,3,FALSE),""))</f>
        <v/>
      </c>
      <c r="E26" s="124" t="str">
        <f>IF($C26="","",IFERROR(VLOOKUP($C26,Fat!$C$8:$G$27,5,FALSE),""))</f>
        <v/>
      </c>
      <c r="F26" s="123"/>
      <c r="G26" s="123"/>
      <c r="AA26" s="73" t="str">
        <f t="shared" si="0"/>
        <v/>
      </c>
      <c r="AB26" s="74" t="str">
        <f t="shared" si="1"/>
        <v/>
      </c>
      <c r="AC26" s="74" t="str">
        <f t="shared" si="2"/>
        <v/>
      </c>
      <c r="AJ26" s="24"/>
      <c r="AK26" s="24"/>
    </row>
    <row r="27" spans="1:38" ht="30" customHeight="1" x14ac:dyDescent="0.25">
      <c r="B27" s="57">
        <v>12</v>
      </c>
      <c r="C27" s="124" t="str">
        <f>IFERROR(INDEX(Fat!$C$8:$I$27,MATCH(LARGE(Fat!$I$8:$I$27,Hie!$B27),Fat!$I$8:$I$27,0),1),"")</f>
        <v/>
      </c>
      <c r="D27" s="124" t="str">
        <f>IF($C27="","",IFERROR(VLOOKUP($C27,Fat!$C$8:$G$27,3,FALSE),""))</f>
        <v/>
      </c>
      <c r="E27" s="124" t="str">
        <f>IF($C27="","",IFERROR(VLOOKUP($C27,Fat!$C$8:$G$27,5,FALSE),""))</f>
        <v/>
      </c>
      <c r="F27" s="123"/>
      <c r="G27" s="123"/>
      <c r="AA27" s="73" t="str">
        <f t="shared" si="0"/>
        <v/>
      </c>
      <c r="AB27" s="74" t="str">
        <f t="shared" si="1"/>
        <v/>
      </c>
      <c r="AC27" s="74" t="str">
        <f t="shared" si="2"/>
        <v/>
      </c>
      <c r="AJ27" s="24"/>
      <c r="AK27" s="24"/>
    </row>
    <row r="28" spans="1:38" ht="30" customHeight="1" x14ac:dyDescent="0.25">
      <c r="B28" s="57">
        <v>13</v>
      </c>
      <c r="C28" s="124" t="str">
        <f>IFERROR(INDEX(Fat!$C$8:$I$27,MATCH(LARGE(Fat!$I$8:$I$27,Hie!$B28),Fat!$I$8:$I$27,0),1),"")</f>
        <v/>
      </c>
      <c r="D28" s="124" t="str">
        <f>IF($C28="","",IFERROR(VLOOKUP($C28,Fat!$C$8:$G$27,3,FALSE),""))</f>
        <v/>
      </c>
      <c r="E28" s="124" t="str">
        <f>IF($C28="","",IFERROR(VLOOKUP($C28,Fat!$C$8:$G$27,5,FALSE),""))</f>
        <v/>
      </c>
      <c r="F28" s="123"/>
      <c r="G28" s="123"/>
      <c r="AA28" s="73" t="str">
        <f t="shared" si="0"/>
        <v/>
      </c>
      <c r="AB28" s="74" t="str">
        <f t="shared" si="1"/>
        <v/>
      </c>
      <c r="AC28" s="74" t="str">
        <f t="shared" si="2"/>
        <v/>
      </c>
      <c r="AJ28" s="24"/>
      <c r="AK28" s="24"/>
    </row>
    <row r="29" spans="1:38" ht="30" customHeight="1" x14ac:dyDescent="0.25">
      <c r="B29" s="57">
        <v>14</v>
      </c>
      <c r="C29" s="124" t="str">
        <f>IFERROR(INDEX(Fat!$C$8:$I$27,MATCH(LARGE(Fat!$I$8:$I$27,Hie!$B29),Fat!$I$8:$I$27,0),1),"")</f>
        <v/>
      </c>
      <c r="D29" s="124" t="str">
        <f>IF($C29="","",IFERROR(VLOOKUP($C29,Fat!$C$8:$G$27,3,FALSE),""))</f>
        <v/>
      </c>
      <c r="E29" s="124" t="str">
        <f>IF($C29="","",IFERROR(VLOOKUP($C29,Fat!$C$8:$G$27,5,FALSE),""))</f>
        <v/>
      </c>
      <c r="F29" s="123"/>
      <c r="G29" s="123"/>
      <c r="AA29" s="73" t="str">
        <f t="shared" si="0"/>
        <v/>
      </c>
      <c r="AB29" s="74" t="str">
        <f t="shared" si="1"/>
        <v/>
      </c>
      <c r="AC29" s="74" t="str">
        <f t="shared" si="2"/>
        <v/>
      </c>
      <c r="AJ29" s="24"/>
      <c r="AK29" s="24"/>
    </row>
    <row r="30" spans="1:38" ht="30" customHeight="1" x14ac:dyDescent="0.25">
      <c r="B30" s="57">
        <v>15</v>
      </c>
      <c r="C30" s="124" t="str">
        <f>IFERROR(INDEX(Fat!$C$8:$I$27,MATCH(LARGE(Fat!$I$8:$I$27,Hie!$B30),Fat!$I$8:$I$27,0),1),"")</f>
        <v/>
      </c>
      <c r="D30" s="124" t="str">
        <f>IF($C30="","",IFERROR(VLOOKUP($C30,Fat!$C$8:$G$27,3,FALSE),""))</f>
        <v/>
      </c>
      <c r="E30" s="124" t="str">
        <f>IF($C30="","",IFERROR(VLOOKUP($C30,Fat!$C$8:$G$27,5,FALSE),""))</f>
        <v/>
      </c>
      <c r="F30" s="123"/>
      <c r="G30" s="123"/>
      <c r="AA30" s="73" t="str">
        <f t="shared" si="0"/>
        <v/>
      </c>
      <c r="AB30" s="74" t="str">
        <f t="shared" si="1"/>
        <v/>
      </c>
      <c r="AC30" s="74" t="str">
        <f t="shared" si="2"/>
        <v/>
      </c>
      <c r="AJ30" s="24"/>
      <c r="AK30" s="24"/>
    </row>
    <row r="31" spans="1:38" ht="30" customHeight="1" x14ac:dyDescent="0.25">
      <c r="B31" s="57">
        <v>16</v>
      </c>
      <c r="C31" s="124" t="str">
        <f>IFERROR(INDEX(Fat!$C$8:$I$27,MATCH(LARGE(Fat!$I$8:$I$27,Hie!$B31),Fat!$I$8:$I$27,0),1),"")</f>
        <v/>
      </c>
      <c r="D31" s="124" t="str">
        <f>IF($C31="","",IFERROR(VLOOKUP($C31,Fat!$C$8:$G$27,3,FALSE),""))</f>
        <v/>
      </c>
      <c r="E31" s="124" t="str">
        <f>IF($C31="","",IFERROR(VLOOKUP($C31,Fat!$C$8:$G$27,5,FALSE),""))</f>
        <v/>
      </c>
      <c r="F31" s="123"/>
      <c r="G31" s="123"/>
      <c r="AA31" s="73" t="str">
        <f t="shared" si="0"/>
        <v/>
      </c>
      <c r="AB31" s="74" t="str">
        <f t="shared" si="1"/>
        <v/>
      </c>
      <c r="AC31" s="74" t="str">
        <f t="shared" si="2"/>
        <v/>
      </c>
      <c r="AJ31" s="24"/>
      <c r="AK31" s="24"/>
    </row>
    <row r="32" spans="1:38" ht="30" customHeight="1" x14ac:dyDescent="0.25">
      <c r="B32" s="57">
        <v>17</v>
      </c>
      <c r="C32" s="124" t="str">
        <f>IFERROR(INDEX(Fat!$C$8:$I$27,MATCH(LARGE(Fat!$I$8:$I$27,Hie!$B32),Fat!$I$8:$I$27,0),1),"")</f>
        <v/>
      </c>
      <c r="D32" s="124" t="str">
        <f>IF($C32="","",IFERROR(VLOOKUP($C32,Fat!$C$8:$G$27,3,FALSE),""))</f>
        <v/>
      </c>
      <c r="E32" s="124" t="str">
        <f>IF($C32="","",IFERROR(VLOOKUP($C32,Fat!$C$8:$G$27,5,FALSE),""))</f>
        <v/>
      </c>
      <c r="F32" s="123"/>
      <c r="G32" s="123"/>
      <c r="AA32" s="73" t="str">
        <f t="shared" si="0"/>
        <v/>
      </c>
      <c r="AB32" s="74" t="str">
        <f t="shared" si="1"/>
        <v/>
      </c>
      <c r="AC32" s="74" t="str">
        <f t="shared" si="2"/>
        <v/>
      </c>
      <c r="AJ32" s="24"/>
      <c r="AK32" s="24"/>
    </row>
    <row r="33" spans="2:37" ht="30" customHeight="1" x14ac:dyDescent="0.25">
      <c r="B33" s="57">
        <v>18</v>
      </c>
      <c r="C33" s="124" t="str">
        <f>IFERROR(INDEX(Fat!$C$8:$I$27,MATCH(LARGE(Fat!$I$8:$I$27,Hie!$B33),Fat!$I$8:$I$27,0),1),"")</f>
        <v/>
      </c>
      <c r="D33" s="124" t="str">
        <f>IF($C33="","",IFERROR(VLOOKUP($C33,Fat!$C$8:$G$27,3,FALSE),""))</f>
        <v/>
      </c>
      <c r="E33" s="124" t="str">
        <f>IF($C33="","",IFERROR(VLOOKUP($C33,Fat!$C$8:$G$27,5,FALSE),""))</f>
        <v/>
      </c>
      <c r="F33" s="123"/>
      <c r="G33" s="123"/>
      <c r="AA33" s="73" t="str">
        <f t="shared" si="0"/>
        <v/>
      </c>
      <c r="AB33" s="74" t="str">
        <f t="shared" si="1"/>
        <v/>
      </c>
      <c r="AC33" s="74" t="str">
        <f t="shared" si="2"/>
        <v/>
      </c>
      <c r="AJ33" s="24"/>
      <c r="AK33" s="24"/>
    </row>
    <row r="34" spans="2:37" ht="30" customHeight="1" x14ac:dyDescent="0.25">
      <c r="B34" s="57">
        <v>19</v>
      </c>
      <c r="C34" s="124" t="str">
        <f>IFERROR(INDEX(Fat!$C$8:$I$27,MATCH(LARGE(Fat!$I$8:$I$27,Hie!$B34),Fat!$I$8:$I$27,0),1),"")</f>
        <v/>
      </c>
      <c r="D34" s="124" t="str">
        <f>IF($C34="","",IFERROR(VLOOKUP($C34,Fat!$C$8:$G$27,3,FALSE),""))</f>
        <v/>
      </c>
      <c r="E34" s="124" t="str">
        <f>IF($C34="","",IFERROR(VLOOKUP($C34,Fat!$C$8:$G$27,5,FALSE),""))</f>
        <v/>
      </c>
      <c r="F34" s="123"/>
      <c r="G34" s="123"/>
      <c r="AA34" s="73" t="str">
        <f t="shared" si="0"/>
        <v/>
      </c>
      <c r="AB34" s="74" t="str">
        <f t="shared" si="1"/>
        <v/>
      </c>
      <c r="AC34" s="74" t="str">
        <f t="shared" si="2"/>
        <v/>
      </c>
      <c r="AJ34" s="24"/>
      <c r="AK34" s="24"/>
    </row>
    <row r="35" spans="2:37" ht="30" customHeight="1" x14ac:dyDescent="0.25">
      <c r="B35" s="57">
        <v>20</v>
      </c>
      <c r="C35" s="124" t="str">
        <f>IFERROR(INDEX(Fat!$C$8:$I$27,MATCH(LARGE(Fat!$I$8:$I$27,Hie!$B35),Fat!$I$8:$I$27,0),1),"")</f>
        <v/>
      </c>
      <c r="D35" s="124" t="str">
        <f>IF($C35="","",IFERROR(VLOOKUP($C35,Fat!$C$8:$G$27,3,FALSE),""))</f>
        <v/>
      </c>
      <c r="E35" s="124" t="str">
        <f>IF($C35="","",IFERROR(VLOOKUP($C35,Fat!$C$8:$G$27,5,FALSE),""))</f>
        <v/>
      </c>
      <c r="F35" s="123"/>
      <c r="G35" s="123"/>
      <c r="AA35" s="73" t="str">
        <f t="shared" si="0"/>
        <v/>
      </c>
      <c r="AB35" s="74" t="str">
        <f t="shared" si="1"/>
        <v/>
      </c>
      <c r="AC35" s="74" t="str">
        <f t="shared" si="2"/>
        <v/>
      </c>
      <c r="AJ35" s="24"/>
      <c r="AK35" s="24"/>
    </row>
    <row r="36" spans="2:37" x14ac:dyDescent="0.25">
      <c r="AA36" s="73"/>
      <c r="AJ36" s="24"/>
      <c r="AK36" s="24"/>
    </row>
    <row r="37" spans="2:37" x14ac:dyDescent="0.25">
      <c r="AA37" s="73"/>
      <c r="AJ37" s="24"/>
      <c r="AK37" s="24"/>
    </row>
    <row r="38" spans="2:37" x14ac:dyDescent="0.25">
      <c r="AA38" s="73"/>
      <c r="AJ38" s="24"/>
      <c r="AK38" s="24"/>
    </row>
    <row r="39" spans="2:37" x14ac:dyDescent="0.25">
      <c r="AJ39" s="24"/>
      <c r="AK39" s="24"/>
    </row>
    <row r="40" spans="2:37" x14ac:dyDescent="0.25">
      <c r="AJ40" s="24"/>
      <c r="AK40" s="24"/>
    </row>
  </sheetData>
  <sheetProtection password="9084" sheet="1" objects="1" scenarios="1"/>
  <sortState ref="A2:B6">
    <sortCondition ref="A9:A13"/>
  </sortState>
  <mergeCells count="2">
    <mergeCell ref="B6:E6"/>
    <mergeCell ref="B14:G14"/>
  </mergeCells>
  <conditionalFormatting sqref="L7:M11 D7">
    <cfRule type="containsText" dxfId="18" priority="13" operator="containsText" text="FALSO">
      <formula>NOT(ISERROR(SEARCH("FALSO",D7)))</formula>
    </cfRule>
    <cfRule type="containsErrors" dxfId="17" priority="14">
      <formula>ISERROR(D7)</formula>
    </cfRule>
  </conditionalFormatting>
  <conditionalFormatting sqref="D16:D35">
    <cfRule type="cellIs" dxfId="16" priority="12" operator="equal">
      <formula>"0 e 0"</formula>
    </cfRule>
  </conditionalFormatting>
  <conditionalFormatting sqref="C16:C35">
    <cfRule type="cellIs" dxfId="15" priority="11" operator="equal">
      <formula>0</formula>
    </cfRule>
  </conditionalFormatting>
  <conditionalFormatting sqref="D8:D13">
    <cfRule type="cellIs" dxfId="14" priority="10" operator="equal">
      <formula>" e "</formula>
    </cfRule>
  </conditionalFormatting>
  <conditionalFormatting sqref="E8:E13">
    <cfRule type="cellIs" dxfId="13" priority="8" operator="equal">
      <formula>" e "</formula>
    </cfRule>
  </conditionalFormatting>
  <conditionalFormatting sqref="D15">
    <cfRule type="containsText" dxfId="12" priority="6" operator="containsText" text="FALSO">
      <formula>NOT(ISERROR(SEARCH("FALSO",D15)))</formula>
    </cfRule>
    <cfRule type="containsErrors" dxfId="11" priority="7">
      <formula>ISERROR(D15)</formula>
    </cfRule>
  </conditionalFormatting>
  <conditionalFormatting sqref="E16:E35">
    <cfRule type="cellIs" dxfId="10" priority="5" operator="equal">
      <formula>"0 e 0"</formula>
    </cfRule>
  </conditionalFormatting>
  <conditionalFormatting sqref="F16:F35">
    <cfRule type="cellIs" dxfId="9" priority="4" operator="equal">
      <formula>"0 e 0"</formula>
    </cfRule>
  </conditionalFormatting>
  <conditionalFormatting sqref="F15">
    <cfRule type="containsText" dxfId="8" priority="2" operator="containsText" text="FALSO">
      <formula>NOT(ISERROR(SEARCH("FALSO",F15)))</formula>
    </cfRule>
    <cfRule type="containsErrors" dxfId="7" priority="3">
      <formula>ISERROR(F15)</formula>
    </cfRule>
  </conditionalFormatting>
  <conditionalFormatting sqref="G16:G35">
    <cfRule type="cellIs" dxfId="6" priority="1" operator="equal">
      <formula>"0 e 0"</formula>
    </cfRule>
  </conditionalFormatting>
  <printOptions horizontalCentered="1"/>
  <pageMargins left="0.23622047244094491" right="0.23622047244094491" top="0.74803149606299213" bottom="0.74803149606299213" header="0.31496062992125984" footer="0.31496062992125984"/>
  <pageSetup paperSize="9" scale="98" orientation="landscape" r:id="rId1"/>
  <headerFooter>
    <oddHeader>&amp;CCONSTRUÇÃO DE CENÁRIOS</oddHeader>
    <oddFooter>&amp;LImpresso em &amp;D as &amp;T</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pageSetUpPr fitToPage="1"/>
  </sheetPr>
  <dimension ref="A1:BD68"/>
  <sheetViews>
    <sheetView showGridLines="0" zoomScaleNormal="100" zoomScaleSheetLayoutView="70" workbookViewId="0">
      <selection activeCell="C15" sqref="C15:O15"/>
    </sheetView>
  </sheetViews>
  <sheetFormatPr defaultRowHeight="15" x14ac:dyDescent="0.25"/>
  <cols>
    <col min="1" max="1" width="1.7109375" style="31" customWidth="1"/>
    <col min="2" max="2" width="1.7109375" style="34" customWidth="1"/>
    <col min="3" max="3" width="38.7109375" style="3" bestFit="1" customWidth="1"/>
    <col min="4" max="4" width="137.7109375" style="1" customWidth="1"/>
    <col min="5" max="5" width="9.28515625" style="7" customWidth="1"/>
    <col min="6" max="8" width="9.28515625" style="9" customWidth="1"/>
    <col min="9" max="17" width="9.28515625" style="1" customWidth="1"/>
    <col min="18" max="24" width="9.140625" style="1" customWidth="1"/>
    <col min="25" max="35" width="3.85546875" style="72" customWidth="1"/>
    <col min="36" max="50" width="9.140625" style="1" customWidth="1"/>
    <col min="51" max="51" width="5.140625" style="11" bestFit="1" customWidth="1"/>
    <col min="52" max="52" width="46" style="11" customWidth="1"/>
    <col min="53" max="54" width="32.42578125" style="11" bestFit="1" customWidth="1"/>
    <col min="55" max="55" width="6" style="11" bestFit="1" customWidth="1"/>
    <col min="56" max="56" width="9.140625" style="5"/>
    <col min="57" max="16384" width="9.140625" style="1"/>
  </cols>
  <sheetData>
    <row r="1" spans="1:55" s="82" customFormat="1" ht="30" customHeight="1" x14ac:dyDescent="0.25"/>
    <row r="2" spans="1:55" s="84" customFormat="1" ht="24.95" customHeight="1" x14ac:dyDescent="0.25"/>
    <row r="3" spans="1:55" s="86" customFormat="1" ht="20.100000000000001" customHeight="1" x14ac:dyDescent="0.25"/>
    <row r="4" spans="1:55" s="17" customFormat="1" ht="21" x14ac:dyDescent="0.25">
      <c r="A4" s="32"/>
      <c r="B4" s="31"/>
      <c r="C4" s="42" t="s">
        <v>68</v>
      </c>
      <c r="D4" s="104"/>
      <c r="E4" s="14"/>
      <c r="F4" s="105"/>
      <c r="G4" s="23"/>
      <c r="H4" s="23"/>
      <c r="Y4" s="23"/>
      <c r="Z4" s="23"/>
      <c r="AA4" s="23"/>
      <c r="AB4" s="23"/>
      <c r="AC4" s="23"/>
      <c r="AD4" s="23"/>
      <c r="AE4" s="23"/>
      <c r="AF4" s="23"/>
      <c r="AG4" s="23"/>
      <c r="AH4" s="23"/>
      <c r="AI4" s="23"/>
      <c r="AY4" s="23"/>
      <c r="AZ4" s="23"/>
      <c r="BA4" s="23"/>
      <c r="BB4" s="23"/>
      <c r="BC4" s="23"/>
    </row>
    <row r="5" spans="1:55" x14ac:dyDescent="0.25">
      <c r="A5" s="32"/>
      <c r="D5" s="9"/>
    </row>
    <row r="6" spans="1:55" ht="20.100000000000001" customHeight="1" x14ac:dyDescent="0.25">
      <c r="A6" s="33"/>
      <c r="C6" s="132" t="s">
        <v>38</v>
      </c>
      <c r="D6" s="132"/>
      <c r="AY6" s="10"/>
      <c r="AZ6" s="10"/>
      <c r="BA6" s="10"/>
    </row>
    <row r="7" spans="1:55" ht="20.100000000000001" customHeight="1" x14ac:dyDescent="0.25">
      <c r="A7" s="33"/>
      <c r="C7" s="44" t="s">
        <v>90</v>
      </c>
      <c r="D7" s="44" t="s">
        <v>91</v>
      </c>
      <c r="AY7" s="10" t="s">
        <v>9</v>
      </c>
      <c r="AZ7" s="10" t="str">
        <f>Hie!$C$8</f>
        <v>Tendências do setor e mercado</v>
      </c>
      <c r="BA7" s="10" t="str">
        <f>Hie!$C$9</f>
        <v>Forças Políticas</v>
      </c>
      <c r="BB7" s="23" t="s">
        <v>24</v>
      </c>
      <c r="BC7" s="11" t="s">
        <v>26</v>
      </c>
    </row>
    <row r="8" spans="1:55" ht="30" customHeight="1" x14ac:dyDescent="0.25">
      <c r="A8" s="32"/>
      <c r="C8" s="56" t="str">
        <f>IF(Hie!C8="","",Hie!C8)</f>
        <v>Tendências do setor e mercado</v>
      </c>
      <c r="D8" s="59" t="str">
        <f>IF(C8="","",$Z$33)</f>
        <v xml:space="preserve">Demanda/Mercado, Fornecedores, </v>
      </c>
      <c r="AY8" s="24" t="str">
        <f>IF(BB8="","",BC8)</f>
        <v/>
      </c>
      <c r="AZ8" s="11" t="str">
        <f>IFERROR(IF(Hie!E16=Cen!$AZ$7,Hie!C16,""),"")</f>
        <v/>
      </c>
      <c r="BA8" s="11" t="str">
        <f>IFERROR(IF(Hie!E16=Cen!$BA$7,Hie!C16,""),"")</f>
        <v/>
      </c>
      <c r="BB8" s="11" t="str">
        <f>IF(AZ8="",BA8,AZ8)</f>
        <v/>
      </c>
      <c r="BC8" s="25">
        <v>1</v>
      </c>
    </row>
    <row r="9" spans="1:55" ht="30" customHeight="1" x14ac:dyDescent="0.25">
      <c r="C9" s="56" t="str">
        <f>IF(Hie!C9="","",Hie!C9)</f>
        <v>Forças Políticas</v>
      </c>
      <c r="D9" s="59" t="str">
        <f>IF(C9="","",$AA$33)</f>
        <v xml:space="preserve">Mercado exterior, </v>
      </c>
      <c r="AY9" s="24" t="str">
        <f t="shared" ref="AY9:AY27" si="0">IF(BB9="","",BC9)</f>
        <v/>
      </c>
      <c r="AZ9" s="11" t="str">
        <f>IFERROR(IF(Hie!E17=Cen!$AZ$7,Hie!C17,""),"")</f>
        <v/>
      </c>
      <c r="BA9" s="11" t="str">
        <f>IFERROR(IF(Hie!E17=Cen!$BA$7,Hie!C17,""),"")</f>
        <v/>
      </c>
      <c r="BB9" s="11" t="str">
        <f t="shared" ref="BB9:BB27" si="1">IF(AZ9="",BA9,AZ9)</f>
        <v/>
      </c>
      <c r="BC9" s="25">
        <v>2</v>
      </c>
    </row>
    <row r="10" spans="1:55" ht="6.95" customHeight="1" x14ac:dyDescent="0.25">
      <c r="A10" s="32"/>
      <c r="C10" s="26"/>
      <c r="D10" s="4"/>
      <c r="AY10" s="24" t="str">
        <f t="shared" si="0"/>
        <v/>
      </c>
      <c r="AZ10" s="11" t="str">
        <f>IFERROR(IF(Hie!E18=Cen!$AZ$7,Hie!C18,""),"")</f>
        <v/>
      </c>
      <c r="BA10" s="11" t="str">
        <f>IFERROR(IF(Hie!E18=Cen!$BA$7,Hie!C18,""),"")</f>
        <v/>
      </c>
      <c r="BB10" s="11" t="str">
        <f t="shared" si="1"/>
        <v/>
      </c>
      <c r="BC10" s="25">
        <v>3</v>
      </c>
    </row>
    <row r="11" spans="1:55" ht="20.100000000000001" customHeight="1" x14ac:dyDescent="0.25">
      <c r="A11" s="32"/>
      <c r="C11" s="130" t="s">
        <v>36</v>
      </c>
      <c r="D11" s="130"/>
      <c r="AY11" s="24" t="str">
        <f t="shared" si="0"/>
        <v/>
      </c>
      <c r="AZ11" s="11" t="str">
        <f>IFERROR(IF(Hie!E19=Cen!$AZ$7,Hie!C19,""),"")</f>
        <v/>
      </c>
      <c r="BA11" s="11" t="str">
        <f>IFERROR(IF(Hie!E19=Cen!$BA$7,Hie!C19,""),"")</f>
        <v/>
      </c>
      <c r="BB11" s="11" t="str">
        <f t="shared" si="1"/>
        <v/>
      </c>
      <c r="BC11" s="25">
        <v>4</v>
      </c>
    </row>
    <row r="12" spans="1:55" ht="20.100000000000001" customHeight="1" x14ac:dyDescent="0.25">
      <c r="A12" s="32"/>
      <c r="C12" s="133" t="s">
        <v>93</v>
      </c>
      <c r="D12" s="134"/>
      <c r="Y12" s="71" t="s">
        <v>92</v>
      </c>
      <c r="Z12" s="71" t="str">
        <f>$C$8</f>
        <v>Tendências do setor e mercado</v>
      </c>
      <c r="AA12" s="71" t="str">
        <f>$C$9</f>
        <v>Forças Políticas</v>
      </c>
      <c r="AC12" s="71" t="s">
        <v>76</v>
      </c>
      <c r="AD12" s="71" t="s">
        <v>117</v>
      </c>
      <c r="AE12" s="71" t="s">
        <v>118</v>
      </c>
      <c r="AF12" s="72" t="str">
        <f>"Melhor Cenário "&amp;Z12</f>
        <v>Melhor Cenário Tendências do setor e mercado</v>
      </c>
      <c r="AG12" s="72" t="str">
        <f>"Pior Cenário "&amp;Z12</f>
        <v>Pior Cenário Tendências do setor e mercado</v>
      </c>
      <c r="AH12" s="72" t="str">
        <f>"Melhor Cenário "&amp;AA12</f>
        <v>Melhor Cenário Forças Políticas</v>
      </c>
      <c r="AI12" s="72" t="str">
        <f>"Pior Cenário "&amp;AA12</f>
        <v>Pior Cenário Forças Políticas</v>
      </c>
      <c r="AY12" s="24" t="str">
        <f t="shared" si="0"/>
        <v/>
      </c>
      <c r="AZ12" s="11" t="str">
        <f>IFERROR(IF(Hie!E20=Cen!$AZ$7,Hie!C20,""),"")</f>
        <v/>
      </c>
      <c r="BA12" s="11" t="str">
        <f>IFERROR(IF(Hie!E20=Cen!$BA$7,Hie!C20,""),"")</f>
        <v/>
      </c>
      <c r="BB12" s="11" t="str">
        <f t="shared" si="1"/>
        <v/>
      </c>
      <c r="BC12" s="25">
        <v>5</v>
      </c>
    </row>
    <row r="13" spans="1:55" ht="15" customHeight="1" x14ac:dyDescent="0.25">
      <c r="A13" s="32"/>
      <c r="C13" s="135" t="str">
        <f>IF(OR($D$8="",$D$9=""),"","Este cenário é caracterizado por uma melhoria considerável em relação as "&amp;$C$8&amp;" e as "&amp;$C$9&amp;", e nos fatores críticos de sucesso ou fracasso que são diretamente impulsionados por essas forças, melhorando consideravelmente seus índices de mensuração"&amp;", podendo gerar impactos positivos na decisão estratégica da organização, favorecendo o sucesso de suas atividades."&amp;" Este é o melhor cenário, que apresenta uma melhoria considerável em "&amp;$AF$17&amp;$AH$17&amp;".")</f>
        <v>Este cenário é caracterizado por uma melhoria considerável em relação as Tendências do setor e mercado e as Forças Políticas, e nos fatores críticos de sucesso ou fracasso que são diretamente impulsionados por essas forças, melhorando consideravelmente seus índices de mensuração, podendo gerar impactos positivos na decisão estratégica da organização, favorecendo o sucesso de suas atividades. Este é o melhor cenário, que apresenta uma melhoria considerável em modernização do demanda/mercado, investimento em fornecedores, aumento na mercado exterior, .</v>
      </c>
      <c r="D13" s="136"/>
      <c r="Y13" s="71">
        <v>1</v>
      </c>
      <c r="Z13" s="71" t="str">
        <f t="array" ref="Z13">IFERROR(INDEX(Fat!$C$8:$I$27,MATCH(LARGE(IF(Fat!$D$8:$D$27=Cen!$Z$12,Fat!$I$8:$I$27),Cen!$Y13),Fat!$I$8:$I$27,0),1)&amp;", ","")</f>
        <v xml:space="preserve">Demanda/Mercado, </v>
      </c>
      <c r="AA13" s="71" t="str">
        <f t="array" ref="AA13">IFERROR(INDEX(Fat!$C$8:$I$27,MATCH(LARGE(IF(Fat!$D$8:$D$27=Cen!$AA$12,Fat!$I$8:$I$27),Cen!$Y13),Fat!$I$8:$I$27,0),1)&amp;", ","")</f>
        <v xml:space="preserve">Mercado exterior, </v>
      </c>
      <c r="AC13" s="71">
        <f>IF(AD13="","",Y13)</f>
        <v>1</v>
      </c>
      <c r="AD13" s="71" t="str">
        <f>IF(Z13="","",LEFT(Z13,LEN(Z13)-2))</f>
        <v>Demanda/Mercado</v>
      </c>
      <c r="AE13" s="71" t="str">
        <f t="array" ref="AE13">IFERROR(INDEX($AC$13:$AD$20,MATCH(SMALL(IF($AD$13:$AD$20&lt;&gt;"",$AC$13:$AC$20),Cen!$Y13),$AC$13:$AC$20,0),2),"")</f>
        <v>Demanda/Mercado</v>
      </c>
      <c r="AF13" s="72" t="str">
        <f>IF($Z13="","",VLOOKUP(LEFT($Z13,LEN($Z13)-2),Hie!$AA$16:$AC$35,2,FALSE)&amp;", ")</f>
        <v xml:space="preserve">modernização do demanda/mercado, </v>
      </c>
      <c r="AG13" s="72" t="str">
        <f>IF($Z13="","",VLOOKUP(LEFT($Z13,LEN($Z13)-2),Hie!$AA$16:$AC$35,3,FALSE)&amp;", ")</f>
        <v xml:space="preserve">manutenção do demanda/mercado, </v>
      </c>
      <c r="AH13" s="72" t="str">
        <f>IF($AA13="","",VLOOKUP(LEFT($AA13,LEN($AA13)-2),Hie!$AA$16:$AC$35,2,FALSE)&amp;", ")</f>
        <v xml:space="preserve">aumento na mercado exterior, </v>
      </c>
      <c r="AI13" s="72" t="str">
        <f>IF($AA13="","",VLOOKUP(LEFT($AA13,LEN($AA13)-2),Hie!$AA$16:$AC$35,3,FALSE)&amp;", ")</f>
        <v xml:space="preserve">redução na mercado exterior, </v>
      </c>
      <c r="AY13" s="24" t="str">
        <f t="shared" si="0"/>
        <v/>
      </c>
      <c r="AZ13" s="11" t="str">
        <f>IFERROR(IF(Hie!E21=Cen!$AZ$7,Hie!C21,""),"")</f>
        <v/>
      </c>
      <c r="BA13" s="11" t="str">
        <f>IFERROR(IF(Hie!E21=Cen!$BA$7,Hie!C21,""),"")</f>
        <v/>
      </c>
      <c r="BB13" s="11" t="str">
        <f t="shared" si="1"/>
        <v/>
      </c>
      <c r="BC13" s="25">
        <v>6</v>
      </c>
    </row>
    <row r="14" spans="1:55" ht="15" customHeight="1" x14ac:dyDescent="0.25">
      <c r="A14" s="32"/>
      <c r="C14" s="135"/>
      <c r="D14" s="136"/>
      <c r="Y14" s="71">
        <v>2</v>
      </c>
      <c r="Z14" s="71" t="str">
        <f t="array" ref="Z14">IFERROR(INDEX(Fat!$C$8:$I$27,MATCH(LARGE(IF(Fat!$D$8:$D$27=Cen!$Z$12,Fat!$I$8:$I$27),Cen!$Y14),Fat!$I$8:$I$27,0),1)&amp;", ","")</f>
        <v xml:space="preserve">Fornecedores, </v>
      </c>
      <c r="AA14" s="71" t="str">
        <f t="array" ref="AA14">IFERROR(INDEX(Fat!$C$8:$I$27,MATCH(LARGE(IF(Fat!$D$8:$D$27=Cen!$AA$12,Fat!$I$8:$I$27),Cen!$Y14),Fat!$I$8:$I$27,0),1)&amp;", ","")</f>
        <v/>
      </c>
      <c r="AC14" s="71">
        <f t="shared" ref="AC14:AC20" si="2">IF(AD14="","",Y14)</f>
        <v>2</v>
      </c>
      <c r="AD14" s="71" t="str">
        <f>IF(Z14="","",LEFT(Z14,LEN(Z14)-2))</f>
        <v>Fornecedores</v>
      </c>
      <c r="AE14" s="71" t="str">
        <f t="array" ref="AE14">IFERROR(INDEX($AC$13:$AD$20,MATCH(SMALL(IF($AD$13:$AD$20&lt;&gt;"",$AC$13:$AC$20),Cen!$Y14),$AC$13:$AC$20,0),2),"")</f>
        <v>Fornecedores</v>
      </c>
      <c r="AF14" s="72" t="str">
        <f>IF($Z14="","",VLOOKUP(LEFT($Z14,LEN($Z14)-2),Hie!$AA$16:$AC$35,2,FALSE)&amp;", ")</f>
        <v xml:space="preserve">investimento em fornecedores, </v>
      </c>
      <c r="AG14" s="72" t="str">
        <f>IF($Z14="","",VLOOKUP(LEFT($Z14,LEN($Z14)-2),Hie!$AA$16:$AC$35,3,FALSE)&amp;", ")</f>
        <v xml:space="preserve">não investimento fornecedores, </v>
      </c>
      <c r="AH14" s="72" t="str">
        <f>IF($AA14="","",VLOOKUP(LEFT($AA14,LEN($AA14)-2),Hie!$AA$16:$AC$35,2,FALSE)&amp;", ")</f>
        <v/>
      </c>
      <c r="AI14" s="72" t="str">
        <f>IF($AA14="","",VLOOKUP(LEFT($AA14,LEN($AA14)-2),Hie!$AA$16:$AC$35,3,FALSE)&amp;", ")</f>
        <v/>
      </c>
      <c r="AY14" s="24" t="str">
        <f t="shared" si="0"/>
        <v/>
      </c>
      <c r="AZ14" s="11" t="str">
        <f>IFERROR(IF(Hie!E22=Cen!$AZ$7,Hie!C22,""),"")</f>
        <v/>
      </c>
      <c r="BA14" s="11" t="str">
        <f>IFERROR(IF(Hie!E22=Cen!$BA$7,Hie!C22,""),"")</f>
        <v/>
      </c>
      <c r="BB14" s="11" t="str">
        <f t="shared" si="1"/>
        <v/>
      </c>
      <c r="BC14" s="25">
        <v>7</v>
      </c>
    </row>
    <row r="15" spans="1:55" ht="15" customHeight="1" x14ac:dyDescent="0.25">
      <c r="A15" s="32"/>
      <c r="C15" s="135"/>
      <c r="D15" s="136"/>
      <c r="Y15" s="71">
        <v>3</v>
      </c>
      <c r="Z15" s="71" t="str">
        <f t="array" ref="Z15">IFERROR(INDEX(Fat!$C$8:$I$27,MATCH(LARGE(IF(Fat!$D$8:$D$27=Cen!$Z$12,Fat!$I$8:$I$27),Cen!$Y15),Fat!$I$8:$I$27,0),1)&amp;", ","")</f>
        <v/>
      </c>
      <c r="AA15" s="71" t="str">
        <f t="array" ref="AA15">IFERROR(INDEX(Fat!$C$8:$I$27,MATCH(LARGE(IF(Fat!$D$8:$D$27=Cen!$AA$12,Fat!$I$8:$I$27),Cen!$Y15),Fat!$I$8:$I$27,0),1)&amp;", ","")</f>
        <v/>
      </c>
      <c r="AC15" s="71" t="str">
        <f t="shared" si="2"/>
        <v/>
      </c>
      <c r="AD15" s="71" t="str">
        <f>IF(Z15="","",LEFT(Z15,LEN(Z15)-2))</f>
        <v/>
      </c>
      <c r="AE15" s="71" t="str">
        <f t="array" ref="AE15">IFERROR(INDEX($AC$13:$AD$20,MATCH(SMALL(IF($AD$13:$AD$20&lt;&gt;"",$AC$13:$AC$20),Cen!$Y15),$AC$13:$AC$20,0),2),"")</f>
        <v>Mercado exterior</v>
      </c>
      <c r="AF15" s="72" t="str">
        <f>IF($Z15="","",VLOOKUP(LEFT($Z15,LEN($Z15)-2),Hie!$AA$16:$AC$35,2,FALSE)&amp;", ")</f>
        <v/>
      </c>
      <c r="AG15" s="72" t="str">
        <f>IF($Z15="","",VLOOKUP(LEFT($Z15,LEN($Z15)-2),Hie!$AA$16:$AC$35,3,FALSE)&amp;", ")</f>
        <v/>
      </c>
      <c r="AH15" s="72" t="str">
        <f>IF($AA15="","",VLOOKUP(LEFT($AA15,LEN($AA15)-2),Hie!$AA$16:$AC$35,2,FALSE)&amp;", ")</f>
        <v/>
      </c>
      <c r="AI15" s="72" t="str">
        <f>IF($AA15="","",VLOOKUP(LEFT($AA15,LEN($AA15)-2),Hie!$AA$16:$AC$35,3,FALSE)&amp;", ")</f>
        <v/>
      </c>
      <c r="AY15" s="24" t="str">
        <f t="shared" si="0"/>
        <v/>
      </c>
      <c r="AZ15" s="11" t="str">
        <f>IFERROR(IF(Hie!E23=Cen!$AZ$7,Hie!C23,""),"")</f>
        <v/>
      </c>
      <c r="BA15" s="11" t="str">
        <f>IFERROR(IF(Hie!E23=Cen!$BA$7,Hie!C23,""),"")</f>
        <v/>
      </c>
      <c r="BB15" s="11" t="str">
        <f t="shared" si="1"/>
        <v/>
      </c>
      <c r="BC15" s="25">
        <v>8</v>
      </c>
    </row>
    <row r="16" spans="1:55" ht="15" customHeight="1" x14ac:dyDescent="0.25">
      <c r="A16" s="32"/>
      <c r="C16" s="135"/>
      <c r="D16" s="136"/>
      <c r="Y16" s="71">
        <v>4</v>
      </c>
      <c r="Z16" s="71" t="str">
        <f t="array" ref="Z16">IFERROR(INDEX(Fat!$C$8:$I$27,MATCH(LARGE(IF(Fat!$D$8:$D$27=Cen!$Z$12,Fat!$I$8:$I$27),Cen!$Y16),Fat!$I$8:$I$27,0),1)&amp;", ","")</f>
        <v/>
      </c>
      <c r="AA16" s="71" t="str">
        <f t="array" ref="AA16">IFERROR(INDEX(Fat!$C$8:$I$27,MATCH(LARGE(IF(Fat!$D$8:$D$27=Cen!$AA$12,Fat!$I$8:$I$27),Cen!$Y16),Fat!$I$8:$I$27,0),1)&amp;", ","")</f>
        <v/>
      </c>
      <c r="AC16" s="71" t="str">
        <f t="shared" si="2"/>
        <v/>
      </c>
      <c r="AD16" s="71" t="str">
        <f>IF(Z16="","",LEFT(Z16,LEN(Z16)-2))</f>
        <v/>
      </c>
      <c r="AE16" s="71" t="str">
        <f t="array" ref="AE16">IFERROR(INDEX($AC$13:$AD$20,MATCH(SMALL(IF($AD$13:$AD$20&lt;&gt;"",$AC$13:$AC$20),Cen!$Y16),$AC$13:$AC$20,0),2),"")</f>
        <v/>
      </c>
      <c r="AF16" s="72" t="str">
        <f>IF($Z16="","",VLOOKUP(LEFT($Z16,LEN($Z16)-2),Hie!$AA$16:$AC$35,2,FALSE)&amp;", ")</f>
        <v/>
      </c>
      <c r="AG16" s="72" t="str">
        <f>IF($Z16="","",VLOOKUP(LEFT($Z16,LEN($Z16)-2),Hie!$AA$16:$AC$35,3,FALSE)&amp;", ")</f>
        <v/>
      </c>
      <c r="AH16" s="72" t="str">
        <f>IF($AA16="","",VLOOKUP(LEFT($AA16,LEN($AA16)-2),Hie!$AA$16:$AC$35,2,FALSE)&amp;", ")</f>
        <v/>
      </c>
      <c r="AI16" s="72" t="str">
        <f>IF($AA16="","",VLOOKUP(LEFT($AA16,LEN($AA16)-2),Hie!$AA$16:$AC$35,3,FALSE)&amp;", ")</f>
        <v/>
      </c>
      <c r="AY16" s="24" t="str">
        <f t="shared" si="0"/>
        <v/>
      </c>
      <c r="AZ16" s="11" t="str">
        <f>IFERROR(IF(Hie!E24=Cen!$AZ$7,Hie!C24,""),"")</f>
        <v/>
      </c>
      <c r="BA16" s="11" t="str">
        <f>IFERROR(IF(Hie!E24=Cen!$BA$7,Hie!C24,""),"")</f>
        <v/>
      </c>
      <c r="BB16" s="11" t="str">
        <f t="shared" si="1"/>
        <v/>
      </c>
      <c r="BC16" s="25">
        <v>9</v>
      </c>
    </row>
    <row r="17" spans="3:55" ht="15" customHeight="1" x14ac:dyDescent="0.25">
      <c r="C17" s="135"/>
      <c r="D17" s="136"/>
      <c r="Y17" s="71">
        <v>5</v>
      </c>
      <c r="Z17" s="71" t="str">
        <f t="array" ref="Z17">IFERROR(INDEX(Fat!$C$8:$I$27,MATCH(LARGE(IF(Fat!$D$8:$D$27=Cen!$Z$12,Fat!$I$8:$I$27),Cen!$Y17),Fat!$I$8:$I$27,0),1)&amp;", ","")</f>
        <v/>
      </c>
      <c r="AA17" s="71" t="str">
        <f t="array" ref="AA17">IFERROR(INDEX(Fat!$C$8:$I$27,MATCH(LARGE(IF(Fat!$D$8:$D$27=Cen!$AA$12,Fat!$I$8:$I$27),Cen!$Y17),Fat!$I$8:$I$27,0),1)&amp;", ","")</f>
        <v/>
      </c>
      <c r="AC17" s="71">
        <f t="shared" si="2"/>
        <v>5</v>
      </c>
      <c r="AD17" s="71" t="str">
        <f>IF(AA13="","",LEFT(AA13,LEN(AA13)-2))</f>
        <v>Mercado exterior</v>
      </c>
      <c r="AE17" s="71" t="str">
        <f t="array" ref="AE17">IFERROR(INDEX($AC$13:$AD$20,MATCH(SMALL(IF($AD$13:$AD$20&lt;&gt;"",$AC$13:$AC$20),Cen!$Y17),$AC$13:$AC$20,0),2),"")</f>
        <v/>
      </c>
      <c r="AF17" s="77" t="str">
        <f>CONCATENATE(AF13,AF14,AF15,AF16)</f>
        <v xml:space="preserve">modernização do demanda/mercado, investimento em fornecedores, </v>
      </c>
      <c r="AG17" s="78" t="str">
        <f t="shared" ref="AG17:AI17" si="3">CONCATENATE(AG13,AG14,AG15,AG16)</f>
        <v xml:space="preserve">manutenção do demanda/mercado, não investimento fornecedores, </v>
      </c>
      <c r="AH17" s="77" t="str">
        <f t="shared" si="3"/>
        <v xml:space="preserve">aumento na mercado exterior, </v>
      </c>
      <c r="AI17" s="78" t="str">
        <f t="shared" si="3"/>
        <v xml:space="preserve">redução na mercado exterior, </v>
      </c>
      <c r="AY17" s="24" t="str">
        <f t="shared" si="0"/>
        <v/>
      </c>
      <c r="AZ17" s="11" t="str">
        <f>IFERROR(IF(Hie!E25=Cen!$AZ$7,Hie!C25,""),"")</f>
        <v/>
      </c>
      <c r="BA17" s="11" t="str">
        <f>IFERROR(IF(Hie!E25=Cen!$BA$7,Hie!C25,""),"")</f>
        <v/>
      </c>
      <c r="BB17" s="11" t="str">
        <f t="shared" si="1"/>
        <v/>
      </c>
      <c r="BC17" s="25">
        <v>10</v>
      </c>
    </row>
    <row r="18" spans="3:55" ht="15" customHeight="1" x14ac:dyDescent="0.25">
      <c r="C18" s="135"/>
      <c r="D18" s="136"/>
      <c r="Y18" s="71">
        <v>6</v>
      </c>
      <c r="Z18" s="71" t="str">
        <f t="array" ref="Z18">IFERROR(INDEX(Fat!$C$8:$I$27,MATCH(LARGE(IF(Fat!$D$8:$D$27=Cen!$Z$12,Fat!$I$8:$I$27),Cen!$Y18),Fat!$I$8:$I$27,0),1)&amp;", ","")</f>
        <v/>
      </c>
      <c r="AA18" s="71" t="str">
        <f t="array" ref="AA18">IFERROR(INDEX(Fat!$C$8:$I$27,MATCH(LARGE(IF(Fat!$D$8:$D$27=Cen!$AA$12,Fat!$I$8:$I$27),Cen!$Y18),Fat!$I$8:$I$27,0),1)&amp;", ","")</f>
        <v/>
      </c>
      <c r="AC18" s="71" t="str">
        <f t="shared" si="2"/>
        <v/>
      </c>
      <c r="AD18" s="71" t="str">
        <f>IF(AA14="","",LEFT(AA14,LEN(AA14)-2))</f>
        <v/>
      </c>
      <c r="AE18" s="71" t="str">
        <f t="array" ref="AE18">IFERROR(INDEX($AC$13:$AD$20,MATCH(SMALL(IF($AD$13:$AD$20&lt;&gt;"",$AC$13:$AC$20),Cen!$Y18),$AC$13:$AC$20,0),2),"")</f>
        <v/>
      </c>
      <c r="AY18" s="24" t="str">
        <f t="shared" si="0"/>
        <v/>
      </c>
      <c r="AZ18" s="11" t="str">
        <f>IFERROR(IF(Hie!E26=Cen!$AZ$7,Hie!C26,""),"")</f>
        <v/>
      </c>
      <c r="BA18" s="11" t="str">
        <f>IFERROR(IF(Hie!E26=Cen!$BA$7,Hie!C26,""),"")</f>
        <v/>
      </c>
      <c r="BB18" s="11" t="str">
        <f t="shared" si="1"/>
        <v/>
      </c>
      <c r="BC18" s="25">
        <v>11</v>
      </c>
    </row>
    <row r="19" spans="3:55" ht="6.95" customHeight="1" x14ac:dyDescent="0.25">
      <c r="C19" s="80"/>
      <c r="D19" s="80"/>
      <c r="Y19" s="71">
        <v>7</v>
      </c>
      <c r="Z19" s="71" t="str">
        <f t="array" ref="Z19">IFERROR(INDEX(Fat!$C$8:$I$27,MATCH(LARGE(IF(Fat!$D$8:$D$27=Cen!$Z$12,Fat!$I$8:$I$27),Cen!$Y19),Fat!$I$8:$I$27,0),1)&amp;", ","")</f>
        <v/>
      </c>
      <c r="AA19" s="71" t="str">
        <f t="array" ref="AA19">IFERROR(INDEX(Fat!$C$8:$I$27,MATCH(LARGE(IF(Fat!$D$8:$D$27=Cen!$AA$12,Fat!$I$8:$I$27),Cen!$Y19),Fat!$I$8:$I$27,0),1)&amp;", ","")</f>
        <v/>
      </c>
      <c r="AC19" s="71" t="str">
        <f t="shared" si="2"/>
        <v/>
      </c>
      <c r="AD19" s="71" t="str">
        <f>IF(AA15="","",LEFT(AA15,LEN(AA15)-2))</f>
        <v/>
      </c>
      <c r="AE19" s="71" t="str">
        <f t="array" ref="AE19">IFERROR(INDEX($AC$13:$AD$20,MATCH(SMALL(IF($AD$13:$AD$20&lt;&gt;"",$AC$13:$AC$20),Cen!$Y19),$AC$13:$AC$20,0),2),"")</f>
        <v/>
      </c>
      <c r="AY19" s="24" t="str">
        <f t="shared" si="0"/>
        <v/>
      </c>
      <c r="AZ19" s="11" t="str">
        <f>IFERROR(IF(Hie!E27=Cen!$AZ$7,Hie!C27,""),"")</f>
        <v/>
      </c>
      <c r="BA19" s="11" t="str">
        <f>IFERROR(IF(Hie!E27=Cen!$BA$7,Hie!C27,""),"")</f>
        <v/>
      </c>
      <c r="BB19" s="11" t="str">
        <f t="shared" si="1"/>
        <v/>
      </c>
      <c r="BC19" s="25">
        <v>12</v>
      </c>
    </row>
    <row r="20" spans="3:55" ht="15" customHeight="1" x14ac:dyDescent="0.25">
      <c r="C20" s="133" t="s">
        <v>94</v>
      </c>
      <c r="D20" s="134"/>
      <c r="Y20" s="71">
        <v>8</v>
      </c>
      <c r="Z20" s="71" t="str">
        <f t="array" ref="Z20">IFERROR(INDEX(Fat!$C$8:$I$27,MATCH(LARGE(IF(Fat!$D$8:$D$27=Cen!$Z$12,Fat!$I$8:$I$27),Cen!$Y20),Fat!$I$8:$I$27,0),1)&amp;", ","")</f>
        <v/>
      </c>
      <c r="AA20" s="71" t="str">
        <f t="array" ref="AA20">IFERROR(INDEX(Fat!$C$8:$I$27,MATCH(LARGE(IF(Fat!$D$8:$D$27=Cen!$AA$12,Fat!$I$8:$I$27),Cen!$Y20),Fat!$I$8:$I$27,0),1)&amp;", ","")</f>
        <v/>
      </c>
      <c r="AC20" s="71" t="str">
        <f t="shared" si="2"/>
        <v/>
      </c>
      <c r="AD20" s="71" t="str">
        <f>IF(AA16="","",LEFT(AA16,LEN(AA16)-2))</f>
        <v/>
      </c>
      <c r="AE20" s="71" t="str">
        <f t="array" ref="AE20">IFERROR(INDEX($AC$13:$AD$20,MATCH(SMALL(IF($AD$13:$AD$20&lt;&gt;"",$AC$13:$AC$20),Cen!$Y20),$AC$13:$AC$20,0),2),"")</f>
        <v/>
      </c>
      <c r="AY20" s="24" t="str">
        <f t="shared" si="0"/>
        <v/>
      </c>
      <c r="AZ20" s="11" t="str">
        <f>IFERROR(IF(Hie!E28=Cen!$AZ$7,Hie!C28,""),"")</f>
        <v/>
      </c>
      <c r="BA20" s="11" t="str">
        <f>IFERROR(IF(Hie!E28=Cen!$BA$7,Hie!C28,""),"")</f>
        <v/>
      </c>
      <c r="BB20" s="11" t="str">
        <f t="shared" si="1"/>
        <v/>
      </c>
      <c r="BC20" s="25">
        <v>13</v>
      </c>
    </row>
    <row r="21" spans="3:55" ht="15" customHeight="1" x14ac:dyDescent="0.25">
      <c r="C21" s="135" t="str">
        <f>IF(OR($D$8="",$D$9=""),"","Este cenário é caracterizado por uma estagnação ou agravamento considerável em relação as "&amp;$C$8&amp;" e as "&amp;$C$9&amp;", e nos fatores críticos de sucesso ou fracasso que são diretamente impulsionados por essas forças, fazendo com que seus índices de mensuração se agravem, "&amp;"podendo gerar impactos negativos na decisão estratégica da organização, comprometendo o sucesso de suas atividades."&amp;" Este é o pior cenário, que apresenta um agravamento considerável em "&amp;$AG$17&amp;$AI$17&amp;".")</f>
        <v>Este cenário é caracterizado por uma estagnação ou agravamento considerável em relação as Tendências do setor e mercado e as Forças Políticas, e nos fatores críticos de sucesso ou fracasso que são diretamente impulsionados por essas forças, fazendo com que seus índices de mensuração se agravem, podendo gerar impactos negativos na decisão estratégica da organização, comprometendo o sucesso de suas atividades. Este é o pior cenário, que apresenta um agravamento considerável em manutenção do demanda/mercado, não investimento fornecedores, redução na mercado exterior, .</v>
      </c>
      <c r="D21" s="136"/>
      <c r="Y21" s="71">
        <v>9</v>
      </c>
      <c r="Z21" s="71" t="str">
        <f t="array" ref="Z21">IFERROR(INDEX(Fat!$C$8:$I$27,MATCH(LARGE(IF(Fat!$D$8:$D$27=Cen!$Z$12,Fat!$I$8:$I$27),Cen!$Y21),Fat!$I$8:$I$27,0),1)&amp;", ","")</f>
        <v/>
      </c>
      <c r="AA21" s="71" t="str">
        <f t="array" ref="AA21">IFERROR(INDEX(Fat!$C$8:$I$27,MATCH(LARGE(IF(Fat!$D$8:$D$27=Cen!$AA$12,Fat!$I$8:$I$27),Cen!$Y21),Fat!$I$8:$I$27,0),1)&amp;", ","")</f>
        <v/>
      </c>
      <c r="AY21" s="24" t="str">
        <f t="shared" si="0"/>
        <v/>
      </c>
      <c r="AZ21" s="11" t="str">
        <f>IFERROR(IF(Hie!E29=Cen!$AZ$7,Hie!C29,""),"")</f>
        <v/>
      </c>
      <c r="BA21" s="11" t="str">
        <f>IFERROR(IF(Hie!E29=Cen!$BA$7,Hie!C29,""),"")</f>
        <v/>
      </c>
      <c r="BB21" s="11" t="str">
        <f t="shared" si="1"/>
        <v/>
      </c>
      <c r="BC21" s="25">
        <v>14</v>
      </c>
    </row>
    <row r="22" spans="3:55" ht="15" customHeight="1" x14ac:dyDescent="0.25">
      <c r="C22" s="135"/>
      <c r="D22" s="136"/>
      <c r="Y22" s="71">
        <v>10</v>
      </c>
      <c r="Z22" s="71" t="str">
        <f t="array" ref="Z22">IFERROR(INDEX(Fat!$C$8:$I$27,MATCH(LARGE(IF(Fat!$D$8:$D$27=Cen!$Z$12,Fat!$I$8:$I$27),Cen!$Y22),Fat!$I$8:$I$27,0),1)&amp;", ","")</f>
        <v/>
      </c>
      <c r="AA22" s="71" t="str">
        <f t="array" ref="AA22">IFERROR(INDEX(Fat!$C$8:$I$27,MATCH(LARGE(IF(Fat!$D$8:$D$27=Cen!$AA$12,Fat!$I$8:$I$27),Cen!$Y22),Fat!$I$8:$I$27,0),1)&amp;", ","")</f>
        <v/>
      </c>
      <c r="AY22" s="24" t="str">
        <f t="shared" si="0"/>
        <v/>
      </c>
      <c r="AZ22" s="11" t="str">
        <f>IFERROR(IF(Hie!E30=Cen!$AZ$7,Hie!C30,""),"")</f>
        <v/>
      </c>
      <c r="BA22" s="11" t="str">
        <f>IFERROR(IF(Hie!E30=Cen!$BA$7,Hie!C30,""),"")</f>
        <v/>
      </c>
      <c r="BB22" s="11" t="str">
        <f t="shared" si="1"/>
        <v/>
      </c>
      <c r="BC22" s="25">
        <v>15</v>
      </c>
    </row>
    <row r="23" spans="3:55" ht="15" customHeight="1" x14ac:dyDescent="0.25">
      <c r="C23" s="135"/>
      <c r="D23" s="136"/>
      <c r="Y23" s="71">
        <v>11</v>
      </c>
      <c r="Z23" s="71" t="str">
        <f t="array" ref="Z23">IFERROR(INDEX(Fat!$C$8:$I$27,MATCH(LARGE(IF(Fat!$D$8:$D$27=Cen!$Z$12,Fat!$I$8:$I$27),Cen!$Y23),Fat!$I$8:$I$27,0),1)&amp;", ","")</f>
        <v/>
      </c>
      <c r="AA23" s="71" t="str">
        <f t="array" ref="AA23">IFERROR(INDEX(Fat!$C$8:$I$27,MATCH(LARGE(IF(Fat!$D$8:$D$27=Cen!$AA$12,Fat!$I$8:$I$27),Cen!$Y23),Fat!$I$8:$I$27,0),1)&amp;", ","")</f>
        <v/>
      </c>
      <c r="AY23" s="24" t="str">
        <f t="shared" si="0"/>
        <v/>
      </c>
      <c r="AZ23" s="11" t="str">
        <f>IFERROR(IF(Hie!E31=Cen!$AZ$7,Hie!C31,""),"")</f>
        <v/>
      </c>
      <c r="BA23" s="11" t="str">
        <f>IFERROR(IF(Hie!E31=Cen!$BA$7,Hie!C31,""),"")</f>
        <v/>
      </c>
      <c r="BB23" s="11" t="str">
        <f t="shared" si="1"/>
        <v/>
      </c>
      <c r="BC23" s="25">
        <v>16</v>
      </c>
    </row>
    <row r="24" spans="3:55" ht="20.100000000000001" customHeight="1" x14ac:dyDescent="0.25">
      <c r="C24" s="135"/>
      <c r="D24" s="136"/>
      <c r="Y24" s="71">
        <v>12</v>
      </c>
      <c r="Z24" s="71" t="str">
        <f t="array" ref="Z24">IFERROR(INDEX(Fat!$C$8:$I$27,MATCH(LARGE(IF(Fat!$D$8:$D$27=Cen!$Z$12,Fat!$I$8:$I$27),Cen!$Y24),Fat!$I$8:$I$27,0),1)&amp;", ","")</f>
        <v/>
      </c>
      <c r="AA24" s="71" t="str">
        <f t="array" ref="AA24">IFERROR(INDEX(Fat!$C$8:$I$27,MATCH(LARGE(IF(Fat!$D$8:$D$27=Cen!$AA$12,Fat!$I$8:$I$27),Cen!$Y24),Fat!$I$8:$I$27,0),1)&amp;", ","")</f>
        <v/>
      </c>
      <c r="AY24" s="24" t="str">
        <f t="shared" si="0"/>
        <v/>
      </c>
      <c r="AZ24" s="11" t="str">
        <f>IFERROR(IF(Hie!E32=Cen!$AZ$7,Hie!C32,""),"")</f>
        <v/>
      </c>
      <c r="BA24" s="11" t="str">
        <f>IFERROR(IF(Hie!E32=Cen!$BA$7,Hie!C32,""),"")</f>
        <v/>
      </c>
      <c r="BB24" s="11" t="str">
        <f t="shared" si="1"/>
        <v/>
      </c>
      <c r="BC24" s="25">
        <v>17</v>
      </c>
    </row>
    <row r="25" spans="3:55" ht="15" customHeight="1" x14ac:dyDescent="0.25">
      <c r="C25" s="135"/>
      <c r="D25" s="136"/>
      <c r="Y25" s="71">
        <v>13</v>
      </c>
      <c r="Z25" s="71" t="str">
        <f t="array" ref="Z25">IFERROR(INDEX(Fat!$C$8:$I$27,MATCH(LARGE(IF(Fat!$D$8:$D$27=Cen!$Z$12,Fat!$I$8:$I$27),Cen!$Y25),Fat!$I$8:$I$27,0),1)&amp;", ","")</f>
        <v/>
      </c>
      <c r="AA25" s="71" t="str">
        <f t="array" ref="AA25">IFERROR(INDEX(Fat!$C$8:$I$27,MATCH(LARGE(IF(Fat!$D$8:$D$27=Cen!$AA$12,Fat!$I$8:$I$27),Cen!$Y25),Fat!$I$8:$I$27,0),1)&amp;", ","")</f>
        <v/>
      </c>
      <c r="AY25" s="24" t="str">
        <f t="shared" si="0"/>
        <v/>
      </c>
      <c r="AZ25" s="11" t="str">
        <f>IFERROR(IF(Hie!E33=Cen!$AZ$7,Hie!C33,""),"")</f>
        <v/>
      </c>
      <c r="BA25" s="11" t="str">
        <f>IFERROR(IF(Hie!E33=Cen!$BA$7,Hie!C33,""),"")</f>
        <v/>
      </c>
      <c r="BB25" s="11" t="str">
        <f t="shared" si="1"/>
        <v/>
      </c>
      <c r="BC25" s="25">
        <v>18</v>
      </c>
    </row>
    <row r="26" spans="3:55" ht="15" customHeight="1" x14ac:dyDescent="0.25">
      <c r="C26" s="135"/>
      <c r="D26" s="136"/>
      <c r="Y26" s="71">
        <v>14</v>
      </c>
      <c r="Z26" s="71" t="str">
        <f t="array" ref="Z26">IFERROR(INDEX(Fat!$C$8:$I$27,MATCH(LARGE(IF(Fat!$D$8:$D$27=Cen!$Z$12,Fat!$I$8:$I$27),Cen!$Y26),Fat!$I$8:$I$27,0),1)&amp;", ","")</f>
        <v/>
      </c>
      <c r="AA26" s="71" t="str">
        <f t="array" ref="AA26">IFERROR(INDEX(Fat!$C$8:$I$27,MATCH(LARGE(IF(Fat!$D$8:$D$27=Cen!$AA$12,Fat!$I$8:$I$27),Cen!$Y26),Fat!$I$8:$I$27,0),1)&amp;", ","")</f>
        <v/>
      </c>
      <c r="AY26" s="24" t="str">
        <f t="shared" si="0"/>
        <v/>
      </c>
      <c r="AZ26" s="11" t="str">
        <f>IFERROR(IF(Hie!E34=Cen!$AZ$7,Hie!C34,""),"")</f>
        <v/>
      </c>
      <c r="BA26" s="11" t="str">
        <f>IFERROR(IF(Hie!E34=Cen!$BA$7,Hie!C34,""),"")</f>
        <v/>
      </c>
      <c r="BB26" s="11" t="str">
        <f t="shared" si="1"/>
        <v/>
      </c>
      <c r="BC26" s="25">
        <v>19</v>
      </c>
    </row>
    <row r="27" spans="3:55" ht="6.95" customHeight="1" x14ac:dyDescent="0.25">
      <c r="Y27" s="71">
        <v>15</v>
      </c>
      <c r="Z27" s="71" t="str">
        <f t="array" ref="Z27">IFERROR(INDEX(Fat!$C$8:$I$27,MATCH(LARGE(IF(Fat!$D$8:$D$27=Cen!$Z$12,Fat!$I$8:$I$27),Cen!$Y27),Fat!$I$8:$I$27,0),1)&amp;", ","")</f>
        <v/>
      </c>
      <c r="AA27" s="71" t="str">
        <f t="array" ref="AA27">IFERROR(INDEX(Fat!$C$8:$I$27,MATCH(LARGE(IF(Fat!$D$8:$D$27=Cen!$AA$12,Fat!$I$8:$I$27),Cen!$Y27),Fat!$I$8:$I$27,0),1)&amp;", ","")</f>
        <v/>
      </c>
      <c r="AY27" s="24" t="str">
        <f t="shared" si="0"/>
        <v/>
      </c>
      <c r="AZ27" s="11" t="str">
        <f>IFERROR(IF(Hie!E35=Cen!$AZ$7,Hie!C35,""),"")</f>
        <v/>
      </c>
      <c r="BA27" s="11" t="str">
        <f>IFERROR(IF(Hie!E35=Cen!$BA$7,Hie!C35,""),"")</f>
        <v/>
      </c>
      <c r="BB27" s="11" t="str">
        <f t="shared" si="1"/>
        <v/>
      </c>
      <c r="BC27" s="25">
        <v>20</v>
      </c>
    </row>
    <row r="28" spans="3:55" ht="15" customHeight="1" x14ac:dyDescent="0.25">
      <c r="C28" s="133" t="s">
        <v>95</v>
      </c>
      <c r="D28" s="134"/>
      <c r="Y28" s="71">
        <v>16</v>
      </c>
      <c r="Z28" s="71" t="str">
        <f t="array" ref="Z28">IFERROR(INDEX(Fat!$C$8:$I$27,MATCH(LARGE(IF(Fat!$D$8:$D$27=Cen!$Z$12,Fat!$I$8:$I$27),Cen!$Y28),Fat!$I$8:$I$27,0),1)&amp;", ","")</f>
        <v/>
      </c>
      <c r="AA28" s="71" t="str">
        <f t="array" ref="AA28">IFERROR(INDEX(Fat!$C$8:$I$27,MATCH(LARGE(IF(Fat!$D$8:$D$27=Cen!$AA$12,Fat!$I$8:$I$27),Cen!$Y28),Fat!$I$8:$I$27,0),1)&amp;", ","")</f>
        <v/>
      </c>
    </row>
    <row r="29" spans="3:55" ht="15" customHeight="1" x14ac:dyDescent="0.25">
      <c r="C29" s="135" t="str">
        <f>IF(OR($D$8="",$D$9=""),"","Este cenário é caracterizado por uma melhoria considerável em relação as "&amp;$C$9&amp;" e nos fatores críticos de sucesso ou fracasso que são diretamente impulsionados por essas forças, melhorando consideravelmente seus índices de mensuração"&amp;", acompanhado de um agravamento considerável em relação as "&amp;$C$8&amp;" e nos fatores críticos de sucesso ou fracasso que são diretamente impulsionados por essas forças, fazendo com que seus índices de mensuração se agravem,"&amp;" comprometendo ou neutralizando a melhoria ocorrida nas "&amp;$C$9&amp;". Este cenário apresenta uma melhoria considerável em "&amp;$AH$17&amp;" e um agravamento em "&amp;$AG$17&amp;"."&amp;" Este cenários pode ou não gerar impactos negatívos na decisão estratégica da organização, comprometendo o sucesso de suas atividades.")</f>
        <v>Este cenário é caracterizado por uma melhoria considerável em relação as Forças Políticas e nos fatores críticos de sucesso ou fracasso que são diretamente impulsionados por essas forças, melhorando consideravelmente seus índices de mensuração, acompanhado de um agravamento considerável em relação as Tendências do setor e mercado e nos fatores críticos de sucesso ou fracasso que são diretamente impulsionados por essas forças, fazendo com que seus índices de mensuração se agravem, comprometendo ou neutralizando a melhoria ocorrida nas Forças Políticas. Este cenário apresenta uma melhoria considerável em aumento na mercado exterior,  e um agravamento em manutenção do demanda/mercado, não investimento fornecedores, . Este cenários pode ou não gerar impactos negatívos na decisão estratégica da organização, comprometendo o sucesso de suas atividades.</v>
      </c>
      <c r="D29" s="136"/>
      <c r="Y29" s="71">
        <v>17</v>
      </c>
      <c r="Z29" s="71" t="str">
        <f t="array" ref="Z29">IFERROR(INDEX(Fat!$C$8:$I$27,MATCH(LARGE(IF(Fat!$D$8:$D$27=Cen!$Z$12,Fat!$I$8:$I$27),Cen!$Y29),Fat!$I$8:$I$27,0),1)&amp;", ","")</f>
        <v/>
      </c>
      <c r="AA29" s="71" t="str">
        <f t="array" ref="AA29">IFERROR(INDEX(Fat!$C$8:$I$27,MATCH(LARGE(IF(Fat!$D$8:$D$27=Cen!$AA$12,Fat!$I$8:$I$27),Cen!$Y29),Fat!$I$8:$I$27,0),1)&amp;", ","")</f>
        <v/>
      </c>
      <c r="AY29" s="24">
        <v>1</v>
      </c>
      <c r="AZ29" s="11" t="str">
        <f>IF(AZ8="","",", "&amp;AZ8)</f>
        <v/>
      </c>
      <c r="BA29" s="11" t="str">
        <f>IF(BA8="","",", "&amp;BA8)</f>
        <v/>
      </c>
    </row>
    <row r="30" spans="3:55" ht="15" customHeight="1" x14ac:dyDescent="0.25">
      <c r="C30" s="135"/>
      <c r="D30" s="136"/>
      <c r="Y30" s="71">
        <v>18</v>
      </c>
      <c r="Z30" s="71" t="str">
        <f t="array" ref="Z30">IFERROR(INDEX(Fat!$C$8:$I$27,MATCH(LARGE(IF(Fat!$D$8:$D$27=Cen!$Z$12,Fat!$I$8:$I$27),Cen!$Y30),Fat!$I$8:$I$27,0),1)&amp;", ","")</f>
        <v/>
      </c>
      <c r="AA30" s="71" t="str">
        <f t="array" ref="AA30">IFERROR(INDEX(Fat!$C$8:$I$27,MATCH(LARGE(IF(Fat!$D$8:$D$27=Cen!$AA$12,Fat!$I$8:$I$27),Cen!$Y30),Fat!$I$8:$I$27,0),1)&amp;", ","")</f>
        <v/>
      </c>
      <c r="AY30" s="24">
        <v>2</v>
      </c>
      <c r="AZ30" s="11" t="str">
        <f t="shared" ref="AZ30:BA48" si="4">IF(AZ9="","",", "&amp;AZ9)</f>
        <v/>
      </c>
      <c r="BA30" s="11" t="str">
        <f t="shared" si="4"/>
        <v/>
      </c>
    </row>
    <row r="31" spans="3:55" ht="15" customHeight="1" x14ac:dyDescent="0.25">
      <c r="C31" s="135"/>
      <c r="D31" s="136"/>
      <c r="Y31" s="71">
        <v>19</v>
      </c>
      <c r="Z31" s="71" t="str">
        <f t="array" ref="Z31">IFERROR(INDEX(Fat!$C$8:$I$27,MATCH(LARGE(IF(Fat!$D$8:$D$27=Cen!$Z$12,Fat!$I$8:$I$27),Cen!$Y31),Fat!$I$8:$I$27,0),1)&amp;", ","")</f>
        <v/>
      </c>
      <c r="AA31" s="71" t="str">
        <f t="array" ref="AA31">IFERROR(INDEX(Fat!$C$8:$I$27,MATCH(LARGE(IF(Fat!$D$8:$D$27=Cen!$AA$12,Fat!$I$8:$I$27),Cen!$Y31),Fat!$I$8:$I$27,0),1)&amp;", ","")</f>
        <v/>
      </c>
      <c r="AY31" s="24">
        <v>3</v>
      </c>
      <c r="AZ31" s="11" t="str">
        <f t="shared" si="4"/>
        <v/>
      </c>
      <c r="BA31" s="11" t="str">
        <f t="shared" si="4"/>
        <v/>
      </c>
    </row>
    <row r="32" spans="3:55" ht="15" customHeight="1" x14ac:dyDescent="0.25">
      <c r="C32" s="135"/>
      <c r="D32" s="136"/>
      <c r="Y32" s="71">
        <v>20</v>
      </c>
      <c r="Z32" s="71" t="str">
        <f t="array" ref="Z32">IFERROR(INDEX(Fat!$C$8:$I$27,MATCH(LARGE(IF(Fat!$D$8:$D$27=Cen!$Z$12,Fat!$I$8:$I$27),Cen!$Y32),Fat!$I$8:$I$27,0),1)&amp;", ","")</f>
        <v/>
      </c>
      <c r="AA32" s="71" t="str">
        <f t="array" ref="AA32">IFERROR(INDEX(Fat!$C$8:$I$27,MATCH(LARGE(IF(Fat!$D$8:$D$27=Cen!$AA$12,Fat!$I$8:$I$27),Cen!$Y32),Fat!$I$8:$I$27,0),1)&amp;", ","")</f>
        <v/>
      </c>
      <c r="AY32" s="24">
        <v>4</v>
      </c>
      <c r="AZ32" s="11" t="str">
        <f t="shared" si="4"/>
        <v/>
      </c>
      <c r="BA32" s="11" t="str">
        <f t="shared" si="4"/>
        <v/>
      </c>
    </row>
    <row r="33" spans="3:53" ht="15" customHeight="1" x14ac:dyDescent="0.25">
      <c r="C33" s="135"/>
      <c r="D33" s="136"/>
      <c r="Y33" s="71" t="s">
        <v>24</v>
      </c>
      <c r="Z33" s="71" t="str">
        <f>CONCATENATE(Z13,Z14,Z15,Z16)</f>
        <v xml:space="preserve">Demanda/Mercado, Fornecedores, </v>
      </c>
      <c r="AA33" s="71" t="str">
        <f>CONCATENATE(AA13,AA14,AA15,AA16)</f>
        <v xml:space="preserve">Mercado exterior, </v>
      </c>
      <c r="AY33" s="24">
        <v>5</v>
      </c>
      <c r="AZ33" s="11" t="str">
        <f t="shared" si="4"/>
        <v/>
      </c>
      <c r="BA33" s="11" t="str">
        <f t="shared" si="4"/>
        <v/>
      </c>
    </row>
    <row r="34" spans="3:53" ht="15" customHeight="1" x14ac:dyDescent="0.25">
      <c r="C34" s="135"/>
      <c r="D34" s="136"/>
      <c r="AY34" s="24">
        <v>6</v>
      </c>
      <c r="AZ34" s="11" t="str">
        <f t="shared" si="4"/>
        <v/>
      </c>
      <c r="BA34" s="11" t="str">
        <f t="shared" si="4"/>
        <v/>
      </c>
    </row>
    <row r="35" spans="3:53" ht="15" customHeight="1" x14ac:dyDescent="0.25">
      <c r="C35" s="135"/>
      <c r="D35" s="136"/>
      <c r="AY35" s="24">
        <v>7</v>
      </c>
      <c r="AZ35" s="11" t="str">
        <f t="shared" si="4"/>
        <v/>
      </c>
      <c r="BA35" s="11" t="str">
        <f t="shared" si="4"/>
        <v/>
      </c>
    </row>
    <row r="36" spans="3:53" ht="20.100000000000001" customHeight="1" x14ac:dyDescent="0.25">
      <c r="C36" s="135"/>
      <c r="D36" s="136"/>
      <c r="AY36" s="24">
        <v>8</v>
      </c>
      <c r="AZ36" s="11" t="str">
        <f t="shared" si="4"/>
        <v/>
      </c>
      <c r="BA36" s="11" t="str">
        <f t="shared" si="4"/>
        <v/>
      </c>
    </row>
    <row r="37" spans="3:53" ht="6.95" customHeight="1" x14ac:dyDescent="0.25">
      <c r="AY37" s="24">
        <v>9</v>
      </c>
      <c r="AZ37" s="11" t="str">
        <f t="shared" si="4"/>
        <v/>
      </c>
      <c r="BA37" s="11" t="str">
        <f t="shared" si="4"/>
        <v/>
      </c>
    </row>
    <row r="38" spans="3:53" ht="15" customHeight="1" x14ac:dyDescent="0.25">
      <c r="C38" s="133" t="s">
        <v>96</v>
      </c>
      <c r="D38" s="134"/>
      <c r="AY38" s="24">
        <v>10</v>
      </c>
      <c r="AZ38" s="11" t="str">
        <f t="shared" si="4"/>
        <v/>
      </c>
      <c r="BA38" s="11" t="str">
        <f t="shared" si="4"/>
        <v/>
      </c>
    </row>
    <row r="39" spans="3:53" ht="15" customHeight="1" x14ac:dyDescent="0.25">
      <c r="C39" s="135" t="str">
        <f>IF(OR($D$8="",$D$9=""),"","Este cenário é caracterizado por um agravamento considerável em relação as "&amp;$C$9&amp;" e nos fatores críticos de sucesso ou fracasso que são diretamente impulsionados por essas forças, fazendo com que seus índices de mensuração se agravem"&amp;", acompanhado de uma melhoria considerável em relação as "&amp;$C$8&amp;" e nos fatores críticos de sucesso ou fracasso que são diretamente impulsionados por essas forças, melhorando consideravelmente seus índices de mensuração,"&amp;" neutralizando ou compensando o agravamento ocorrido nas "&amp;$C$9&amp;". Este cenário apresenta um agravamento em "&amp;$AI$17&amp;" e uma melhoria considerável em "&amp;$AF$17&amp;"."&amp;" Este cenários pode ou não gerar impactos negatívos na decisão estratégica da organização, comprometendo o sucesso de suas atividades.")</f>
        <v>Este cenário é caracterizado por um agravamento considerável em relação as Forças Políticas e nos fatores críticos de sucesso ou fracasso que são diretamente impulsionados por essas forças, fazendo com que seus índices de mensuração se agravem, acompanhado de uma melhoria considerável em relação as Tendências do setor e mercado e nos fatores críticos de sucesso ou fracasso que são diretamente impulsionados por essas forças, melhorando consideravelmente seus índices de mensuração, neutralizando ou compensando o agravamento ocorrido nas Forças Políticas. Este cenário apresenta um agravamento em redução na mercado exterior,  e uma melhoria considerável em modernização do demanda/mercado, investimento em fornecedores, . Este cenários pode ou não gerar impactos negatívos na decisão estratégica da organização, comprometendo o sucesso de suas atividades.</v>
      </c>
      <c r="D39" s="136"/>
      <c r="AY39" s="24">
        <v>11</v>
      </c>
      <c r="AZ39" s="11" t="str">
        <f t="shared" si="4"/>
        <v/>
      </c>
      <c r="BA39" s="11" t="str">
        <f t="shared" si="4"/>
        <v/>
      </c>
    </row>
    <row r="40" spans="3:53" ht="15" customHeight="1" x14ac:dyDescent="0.25">
      <c r="C40" s="135"/>
      <c r="D40" s="136"/>
      <c r="AY40" s="24">
        <v>12</v>
      </c>
      <c r="AZ40" s="11" t="str">
        <f t="shared" si="4"/>
        <v/>
      </c>
      <c r="BA40" s="11" t="str">
        <f t="shared" si="4"/>
        <v/>
      </c>
    </row>
    <row r="41" spans="3:53" ht="15" customHeight="1" x14ac:dyDescent="0.25">
      <c r="C41" s="135"/>
      <c r="D41" s="136"/>
      <c r="AY41" s="24">
        <v>13</v>
      </c>
      <c r="AZ41" s="11" t="str">
        <f t="shared" si="4"/>
        <v/>
      </c>
      <c r="BA41" s="11" t="str">
        <f t="shared" si="4"/>
        <v/>
      </c>
    </row>
    <row r="42" spans="3:53" ht="15" customHeight="1" x14ac:dyDescent="0.25">
      <c r="C42" s="135"/>
      <c r="D42" s="136"/>
      <c r="AY42" s="24">
        <v>14</v>
      </c>
      <c r="AZ42" s="11" t="str">
        <f t="shared" si="4"/>
        <v/>
      </c>
      <c r="BA42" s="11" t="str">
        <f t="shared" si="4"/>
        <v/>
      </c>
    </row>
    <row r="43" spans="3:53" ht="15" customHeight="1" x14ac:dyDescent="0.25">
      <c r="C43" s="135"/>
      <c r="D43" s="136"/>
      <c r="AY43" s="24">
        <v>15</v>
      </c>
      <c r="AZ43" s="11" t="str">
        <f t="shared" si="4"/>
        <v/>
      </c>
      <c r="BA43" s="11" t="str">
        <f t="shared" si="4"/>
        <v/>
      </c>
    </row>
    <row r="44" spans="3:53" ht="15" customHeight="1" x14ac:dyDescent="0.25">
      <c r="C44" s="135"/>
      <c r="D44" s="136"/>
      <c r="AY44" s="24">
        <v>16</v>
      </c>
      <c r="AZ44" s="11" t="str">
        <f t="shared" si="4"/>
        <v/>
      </c>
      <c r="BA44" s="11" t="str">
        <f t="shared" si="4"/>
        <v/>
      </c>
    </row>
    <row r="45" spans="3:53" ht="15" customHeight="1" x14ac:dyDescent="0.25">
      <c r="C45" s="135"/>
      <c r="D45" s="136"/>
      <c r="AY45" s="24">
        <v>17</v>
      </c>
      <c r="AZ45" s="11" t="str">
        <f t="shared" si="4"/>
        <v/>
      </c>
      <c r="BA45" s="11" t="str">
        <f t="shared" si="4"/>
        <v/>
      </c>
    </row>
    <row r="46" spans="3:53" ht="15" customHeight="1" x14ac:dyDescent="0.25">
      <c r="C46" s="135"/>
      <c r="D46" s="136"/>
      <c r="AY46" s="24">
        <v>18</v>
      </c>
      <c r="AZ46" s="11" t="str">
        <f t="shared" si="4"/>
        <v/>
      </c>
      <c r="BA46" s="11" t="str">
        <f t="shared" si="4"/>
        <v/>
      </c>
    </row>
    <row r="47" spans="3:53" ht="15" customHeight="1" x14ac:dyDescent="0.25">
      <c r="C47" s="7"/>
      <c r="D47" s="9"/>
      <c r="AY47" s="24">
        <v>19</v>
      </c>
      <c r="AZ47" s="11" t="str">
        <f t="shared" si="4"/>
        <v/>
      </c>
      <c r="BA47" s="11" t="str">
        <f t="shared" si="4"/>
        <v/>
      </c>
    </row>
    <row r="48" spans="3:53" ht="20.100000000000001" customHeight="1" x14ac:dyDescent="0.25">
      <c r="AY48" s="24">
        <v>20</v>
      </c>
      <c r="AZ48" s="11" t="str">
        <f t="shared" si="4"/>
        <v/>
      </c>
      <c r="BA48" s="11" t="str">
        <f t="shared" si="4"/>
        <v/>
      </c>
    </row>
    <row r="49" spans="3:56" ht="20.100000000000001" customHeight="1" x14ac:dyDescent="0.25">
      <c r="AY49" s="11" t="s">
        <v>25</v>
      </c>
      <c r="AZ49" s="11" t="str">
        <f>CONCATENATE(AZ29,AZ30,AZ31,AZ32,AZ33,AZ34,AZ35,AZ36,AZ37,AZ38,AZ39,AZ40,AZ41,AZ42,AZ43,AZ44,AZ45,AZ46,AZ47,AZ48)</f>
        <v/>
      </c>
      <c r="BA49" s="11" t="str">
        <f>CONCATENATE(BA29,BA30,BA31,BA32,BA33,BA34,BA35,BA36,BA37,BA38,BA39,BA40,BA41,BA42,BA43,BA44,BA45,BA46,BA47,BA48)</f>
        <v/>
      </c>
    </row>
    <row r="50" spans="3:56" ht="15" customHeight="1" x14ac:dyDescent="0.25"/>
    <row r="51" spans="3:56" ht="15" customHeight="1" x14ac:dyDescent="0.25"/>
    <row r="52" spans="3:56" ht="15" customHeight="1" x14ac:dyDescent="0.25">
      <c r="AZ52" s="11" t="s">
        <v>27</v>
      </c>
      <c r="BA52" s="24">
        <f>COUNTBLANK($D$8:$D$10)</f>
        <v>1</v>
      </c>
    </row>
    <row r="53" spans="3:56" ht="15" customHeight="1" x14ac:dyDescent="0.25"/>
    <row r="54" spans="3:56" ht="15" customHeight="1" x14ac:dyDescent="0.25"/>
    <row r="55" spans="3:56" ht="15" customHeight="1" x14ac:dyDescent="0.25"/>
    <row r="56" spans="3:56" ht="15" customHeight="1" x14ac:dyDescent="0.25"/>
    <row r="57" spans="3:56" ht="15" customHeight="1" x14ac:dyDescent="0.25">
      <c r="C57" s="80"/>
      <c r="D57" s="80"/>
    </row>
    <row r="58" spans="3:56" ht="15" customHeight="1" x14ac:dyDescent="0.25">
      <c r="C58" s="80"/>
      <c r="D58" s="80"/>
    </row>
    <row r="59" spans="3:56" ht="15" customHeight="1" x14ac:dyDescent="0.25">
      <c r="C59" s="7"/>
      <c r="D59" s="9"/>
      <c r="E59" s="9"/>
      <c r="G59" s="1"/>
      <c r="H59" s="1"/>
      <c r="AW59" s="11"/>
      <c r="AX59" s="11"/>
      <c r="BB59" s="5"/>
      <c r="BC59" s="1"/>
      <c r="BD59" s="1"/>
    </row>
    <row r="60" spans="3:56" ht="15" customHeight="1" x14ac:dyDescent="0.25"/>
    <row r="61" spans="3:56" ht="15" customHeight="1" x14ac:dyDescent="0.25"/>
    <row r="62" spans="3:56" ht="15" customHeight="1" x14ac:dyDescent="0.25"/>
    <row r="63" spans="3:56" ht="15" customHeight="1" x14ac:dyDescent="0.25"/>
    <row r="64" spans="3:56" ht="15" customHeight="1" x14ac:dyDescent="0.25"/>
    <row r="65" ht="15" customHeight="1" x14ac:dyDescent="0.25"/>
    <row r="66" ht="15" customHeight="1" x14ac:dyDescent="0.25"/>
    <row r="67" ht="15" customHeight="1" x14ac:dyDescent="0.25"/>
    <row r="68" ht="15" customHeight="1" x14ac:dyDescent="0.25"/>
  </sheetData>
  <sheetProtection password="9084" sheet="1" objects="1" scenarios="1"/>
  <mergeCells count="10">
    <mergeCell ref="C39:D46"/>
    <mergeCell ref="C13:D18"/>
    <mergeCell ref="C20:D20"/>
    <mergeCell ref="C21:D26"/>
    <mergeCell ref="C29:D36"/>
    <mergeCell ref="C6:D6"/>
    <mergeCell ref="C11:D11"/>
    <mergeCell ref="C12:D12"/>
    <mergeCell ref="C28:D28"/>
    <mergeCell ref="C38:D38"/>
  </mergeCells>
  <printOptions horizontalCentered="1"/>
  <pageMargins left="0.23622047244094491" right="0.23622047244094491" top="0.74803149606299213" bottom="0.74803149606299213" header="0.31496062992125984" footer="0.31496062992125984"/>
  <pageSetup paperSize="9" scale="73" orientation="landscape" r:id="rId1"/>
  <headerFooter>
    <oddHeader>&amp;CCONSTRUÇÃO DE CENÁRIOS</oddHeader>
    <oddFooter>&amp;LImpresso em &amp;D as &amp;T</oddFooter>
  </headerFooter>
  <colBreaks count="1" manualBreakCount="1">
    <brk id="4" min="3" max="4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11</vt:i4>
      </vt:variant>
    </vt:vector>
  </HeadingPairs>
  <TitlesOfParts>
    <vt:vector size="24" baseType="lpstr">
      <vt:lpstr>Ini</vt:lpstr>
      <vt:lpstr>Duv</vt:lpstr>
      <vt:lpstr>Sug</vt:lpstr>
      <vt:lpstr>Sou</vt:lpstr>
      <vt:lpstr>Rel</vt:lpstr>
      <vt:lpstr>For</vt:lpstr>
      <vt:lpstr>Fat</vt:lpstr>
      <vt:lpstr>Hie</vt:lpstr>
      <vt:lpstr>Cen</vt:lpstr>
      <vt:lpstr>Pla</vt:lpstr>
      <vt:lpstr>Ale</vt:lpstr>
      <vt:lpstr>Das</vt:lpstr>
      <vt:lpstr>Ate</vt:lpstr>
      <vt:lpstr>Ale!Area_de_impressao</vt:lpstr>
      <vt:lpstr>Cen!Area_de_impressao</vt:lpstr>
      <vt:lpstr>Das!Area_de_impressao</vt:lpstr>
      <vt:lpstr>Fat!Area_de_impressao</vt:lpstr>
      <vt:lpstr>For!Area_de_impressao</vt:lpstr>
      <vt:lpstr>Hie!Area_de_impressao</vt:lpstr>
      <vt:lpstr>Pla!Area_de_impressao</vt:lpstr>
      <vt:lpstr>Rel!Area_de_impressao</vt:lpstr>
      <vt:lpstr>ForçaMotrizes</vt:lpstr>
      <vt:lpstr>Hie!Titulos_de_impressao</vt:lpstr>
      <vt:lpstr>Pla!Titulos_de_impressao</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SOUZA</dc:creator>
  <cp:lastModifiedBy>Flavio Dias de Souza</cp:lastModifiedBy>
  <cp:lastPrinted>2022-12-30T15:13:56Z</cp:lastPrinted>
  <dcterms:created xsi:type="dcterms:W3CDTF">2014-03-26T17:32:06Z</dcterms:created>
  <dcterms:modified xsi:type="dcterms:W3CDTF">2022-12-30T15:14:27Z</dcterms:modified>
</cp:coreProperties>
</file>