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DeTrabalho"/>
  <bookViews>
    <workbookView xWindow="0" yWindow="0" windowWidth="20490" windowHeight="7530" tabRatio="0" firstSheet="10" activeTab="10"/>
  </bookViews>
  <sheets>
    <sheet name="Rec" sheetId="10" r:id="rId1"/>
    <sheet name="Des" sheetId="11" r:id="rId2"/>
    <sheet name="Ven" sheetId="12" r:id="rId3"/>
    <sheet name="Pag" sheetId="13" r:id="rId4"/>
    <sheet name="Ind2" sheetId="18" r:id="rId5"/>
    <sheet name="FCDia" sheetId="19" r:id="rId6"/>
    <sheet name="FCMes" sheetId="20" r:id="rId7"/>
    <sheet name="DRE" sheetId="21" r:id="rId8"/>
    <sheet name="Imp" sheetId="22" r:id="rId9"/>
    <sheet name="das" sheetId="25" r:id="rId10"/>
    <sheet name="Ini" sheetId="24" r:id="rId11"/>
    <sheet name="Duv" sheetId="1" r:id="rId12"/>
    <sheet name="Sug" sheetId="2" r:id="rId13"/>
    <sheet name="Sou" sheetId="3" r:id="rId14"/>
  </sheets>
  <definedNames>
    <definedName name="__xlcn.WorksheetConnection_ProC5H561" hidden="1">#REF!</definedName>
    <definedName name="_Despesa">Des!$Z$5:$Z$12</definedName>
    <definedName name="_Receita">Rec!$K$5:$K$7</definedName>
    <definedName name="_xlnm.Print_Area" localSheetId="7">DRE!$B$4:$O$16</definedName>
    <definedName name="_xlnm.Print_Area" localSheetId="5">FCDia!$B$4:$O$18</definedName>
    <definedName name="_xlnm.Print_Area" localSheetId="6">FCMes!$B$4:$O$18</definedName>
    <definedName name="_xlnm.Print_Area" localSheetId="8">Imp!$B$5:$O$83</definedName>
    <definedName name="_xlnm.Print_Area" localSheetId="4">'Ind2'!$B$7:$O$141</definedName>
    <definedName name="Despesas_Com_Marketing">Des!$R$6:$R$15</definedName>
    <definedName name="Despesas_Com_Produtos">Des!$C$6:$C$15</definedName>
    <definedName name="Despesas_Com_RH">Des!$L$6:$L$15</definedName>
    <definedName name="Despesas_Com_Servicos">Des!$F$6:$F$15</definedName>
    <definedName name="Despesas_Não_Operacionais">Des!$I$6:$I$15</definedName>
    <definedName name="Despesas_Operacionais">Des!$O$6:$O$15</definedName>
    <definedName name="Impostos">Des!$U$6:$U$15</definedName>
    <definedName name="Investimentos">Des!$X$6:$X$15</definedName>
    <definedName name="Qpag">COUNTA(Pag!$B:$B)</definedName>
    <definedName name="Qven">COUNTA(Ven!$B:$B)</definedName>
    <definedName name="Receitas_Com_Produtos">Rec!$C$6:$C$15</definedName>
    <definedName name="Receitas_Com_Servicos">Rec!$F$6:$F$15</definedName>
    <definedName name="Receitas_Não_Operacionais">Rec!$I$6:$I$15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1" l="1"/>
  <c r="C5" i="20"/>
  <c r="H5" i="19"/>
  <c r="D4" i="25"/>
  <c r="B4" i="25"/>
  <c r="F4" i="25"/>
  <c r="H4" i="25"/>
  <c r="R8" i="21" l="1"/>
  <c r="R9" i="21"/>
  <c r="R10" i="21"/>
  <c r="R11" i="21"/>
  <c r="R12" i="21"/>
  <c r="R13" i="21"/>
  <c r="R14" i="21"/>
  <c r="R15" i="21"/>
  <c r="Q8" i="21"/>
  <c r="Q9" i="21"/>
  <c r="Q10" i="21"/>
  <c r="B33" i="18"/>
  <c r="B34" i="18"/>
  <c r="B35" i="18"/>
  <c r="B36" i="18"/>
  <c r="B37" i="18"/>
  <c r="B38" i="18"/>
  <c r="B39" i="18"/>
  <c r="B40" i="18"/>
  <c r="B27" i="18"/>
  <c r="B28" i="18"/>
  <c r="B29" i="18"/>
  <c r="L6" i="13"/>
  <c r="L7" i="13"/>
  <c r="L8" i="13"/>
  <c r="L9" i="13"/>
  <c r="L10" i="13"/>
  <c r="L11" i="13"/>
  <c r="L12" i="13"/>
  <c r="L13" i="13"/>
  <c r="L14" i="13"/>
  <c r="L15" i="13"/>
  <c r="L16" i="13"/>
  <c r="L17" i="13"/>
  <c r="L6" i="12"/>
  <c r="L7" i="12"/>
  <c r="L8" i="12"/>
  <c r="L9" i="12"/>
  <c r="L10" i="12"/>
  <c r="L11" i="12"/>
  <c r="L12" i="12"/>
  <c r="L13" i="12"/>
  <c r="L14" i="12"/>
  <c r="L15" i="12"/>
  <c r="L16" i="12"/>
  <c r="L17" i="12"/>
  <c r="I6" i="12"/>
  <c r="B6" i="13"/>
  <c r="B7" i="13" s="1"/>
  <c r="B6" i="12"/>
  <c r="B7" i="12"/>
  <c r="B8" i="12" s="1"/>
  <c r="B8" i="13" l="1"/>
  <c r="B9" i="12"/>
  <c r="B10" i="12" s="1"/>
  <c r="I6" i="13"/>
  <c r="B9" i="13" l="1"/>
  <c r="B10" i="13" s="1"/>
  <c r="B11" i="12"/>
  <c r="K6" i="13"/>
  <c r="K7" i="13"/>
  <c r="K8" i="13"/>
  <c r="K9" i="13"/>
  <c r="K10" i="13"/>
  <c r="K11" i="13"/>
  <c r="K12" i="13"/>
  <c r="K13" i="13"/>
  <c r="K14" i="13"/>
  <c r="K15" i="13"/>
  <c r="K16" i="13"/>
  <c r="K17" i="13"/>
  <c r="J6" i="13"/>
  <c r="J7" i="13"/>
  <c r="J8" i="13"/>
  <c r="J9" i="13"/>
  <c r="J10" i="13"/>
  <c r="J11" i="13"/>
  <c r="J12" i="13"/>
  <c r="J13" i="13"/>
  <c r="J14" i="13"/>
  <c r="J15" i="13"/>
  <c r="J16" i="13"/>
  <c r="J17" i="13"/>
  <c r="I7" i="13"/>
  <c r="I8" i="13"/>
  <c r="I9" i="13"/>
  <c r="I10" i="13"/>
  <c r="I11" i="13"/>
  <c r="I12" i="13"/>
  <c r="I13" i="13"/>
  <c r="I14" i="13"/>
  <c r="I15" i="13"/>
  <c r="I16" i="13"/>
  <c r="I17" i="13"/>
  <c r="K6" i="12"/>
  <c r="K7" i="12"/>
  <c r="K8" i="12"/>
  <c r="K9" i="12"/>
  <c r="K10" i="12"/>
  <c r="K11" i="12"/>
  <c r="K12" i="12"/>
  <c r="K13" i="12"/>
  <c r="K14" i="12"/>
  <c r="K15" i="12"/>
  <c r="K16" i="12"/>
  <c r="K17" i="12"/>
  <c r="J6" i="12"/>
  <c r="J7" i="12"/>
  <c r="J8" i="12"/>
  <c r="J9" i="12"/>
  <c r="J10" i="12"/>
  <c r="J11" i="12"/>
  <c r="J12" i="12"/>
  <c r="J13" i="12"/>
  <c r="J14" i="12"/>
  <c r="J15" i="12"/>
  <c r="J16" i="12"/>
  <c r="J17" i="12"/>
  <c r="I7" i="12"/>
  <c r="I8" i="12"/>
  <c r="I9" i="12"/>
  <c r="I10" i="12"/>
  <c r="I11" i="12"/>
  <c r="I12" i="12"/>
  <c r="I13" i="12"/>
  <c r="I14" i="12"/>
  <c r="I15" i="12"/>
  <c r="I16" i="12"/>
  <c r="I17" i="12"/>
  <c r="M13" i="21" l="1"/>
  <c r="H13" i="21"/>
  <c r="D13" i="21"/>
  <c r="L13" i="21"/>
  <c r="G13" i="21"/>
  <c r="C13" i="21"/>
  <c r="J13" i="21"/>
  <c r="K13" i="21"/>
  <c r="F13" i="21"/>
  <c r="N13" i="21"/>
  <c r="E13" i="21"/>
  <c r="I13" i="21"/>
  <c r="N15" i="21"/>
  <c r="J15" i="21"/>
  <c r="E15" i="21"/>
  <c r="M15" i="21"/>
  <c r="H15" i="21"/>
  <c r="D15" i="21"/>
  <c r="L15" i="21"/>
  <c r="G15" i="21"/>
  <c r="C15" i="21"/>
  <c r="K15" i="21"/>
  <c r="F15" i="21"/>
  <c r="I15" i="21"/>
  <c r="M11" i="21"/>
  <c r="H11" i="21"/>
  <c r="D11" i="21"/>
  <c r="C11" i="21"/>
  <c r="L11" i="21"/>
  <c r="G11" i="21"/>
  <c r="N11" i="21"/>
  <c r="J11" i="21"/>
  <c r="K11" i="21"/>
  <c r="F11" i="21"/>
  <c r="E11" i="21"/>
  <c r="I11" i="21"/>
  <c r="K12" i="21"/>
  <c r="F12" i="21"/>
  <c r="N12" i="21"/>
  <c r="J12" i="21"/>
  <c r="E12" i="21"/>
  <c r="L12" i="21"/>
  <c r="M12" i="21"/>
  <c r="H12" i="21"/>
  <c r="D12" i="21"/>
  <c r="C12" i="21"/>
  <c r="G12" i="21"/>
  <c r="I12" i="21"/>
  <c r="M9" i="21"/>
  <c r="H9" i="21"/>
  <c r="D9" i="21"/>
  <c r="E9" i="21"/>
  <c r="L9" i="21"/>
  <c r="G9" i="21"/>
  <c r="N9" i="21"/>
  <c r="J9" i="21"/>
  <c r="K9" i="21"/>
  <c r="F9" i="21"/>
  <c r="C9" i="21"/>
  <c r="I9" i="21"/>
  <c r="L8" i="21"/>
  <c r="G8" i="21"/>
  <c r="E8" i="21"/>
  <c r="H8" i="21"/>
  <c r="K8" i="21"/>
  <c r="F8" i="21"/>
  <c r="J8" i="21"/>
  <c r="D8" i="21"/>
  <c r="N8" i="21"/>
  <c r="M8" i="21"/>
  <c r="I8" i="21"/>
  <c r="C8" i="21"/>
  <c r="B12" i="12"/>
  <c r="B13" i="12" s="1"/>
  <c r="B11" i="13"/>
  <c r="Z12" i="11"/>
  <c r="Z11" i="11"/>
  <c r="Z10" i="11"/>
  <c r="Z9" i="11"/>
  <c r="Z8" i="11"/>
  <c r="Z7" i="11"/>
  <c r="Z6" i="11"/>
  <c r="Z5" i="11"/>
  <c r="K7" i="10"/>
  <c r="K6" i="10"/>
  <c r="K5" i="10"/>
  <c r="B12" i="13" l="1"/>
  <c r="B14" i="12"/>
  <c r="B15" i="12" s="1"/>
  <c r="B16" i="12" s="1"/>
  <c r="B17" i="12" s="1"/>
  <c r="N40" i="18" l="1"/>
  <c r="J40" i="18"/>
  <c r="F40" i="18"/>
  <c r="M39" i="18"/>
  <c r="I39" i="18"/>
  <c r="E39" i="18"/>
  <c r="L38" i="18"/>
  <c r="H38" i="18"/>
  <c r="D38" i="18"/>
  <c r="K37" i="18"/>
  <c r="G37" i="18"/>
  <c r="N36" i="18"/>
  <c r="J36" i="18"/>
  <c r="F36" i="18"/>
  <c r="M35" i="18"/>
  <c r="I35" i="18"/>
  <c r="E35" i="18"/>
  <c r="L34" i="18"/>
  <c r="H34" i="18"/>
  <c r="D34" i="18"/>
  <c r="K33" i="18"/>
  <c r="F33" i="18"/>
  <c r="C39" i="18"/>
  <c r="C35" i="18"/>
  <c r="N29" i="18"/>
  <c r="J29" i="18"/>
  <c r="F29" i="18"/>
  <c r="M28" i="18"/>
  <c r="I28" i="18"/>
  <c r="E28" i="18"/>
  <c r="L27" i="18"/>
  <c r="G27" i="18"/>
  <c r="C29" i="18"/>
  <c r="M40" i="18"/>
  <c r="I40" i="18"/>
  <c r="E40" i="18"/>
  <c r="L39" i="18"/>
  <c r="H39" i="18"/>
  <c r="D39" i="18"/>
  <c r="K38" i="18"/>
  <c r="G38" i="18"/>
  <c r="N37" i="18"/>
  <c r="J37" i="18"/>
  <c r="F37" i="18"/>
  <c r="M36" i="18"/>
  <c r="I36" i="18"/>
  <c r="E36" i="18"/>
  <c r="L35" i="18"/>
  <c r="H35" i="18"/>
  <c r="D35" i="18"/>
  <c r="K34" i="18"/>
  <c r="G34" i="18"/>
  <c r="N33" i="18"/>
  <c r="J33" i="18"/>
  <c r="E33" i="18"/>
  <c r="C38" i="18"/>
  <c r="C34" i="18"/>
  <c r="M29" i="18"/>
  <c r="I29" i="18"/>
  <c r="E29" i="18"/>
  <c r="L28" i="18"/>
  <c r="H28" i="18"/>
  <c r="D28" i="18"/>
  <c r="K27" i="18"/>
  <c r="F27" i="18"/>
  <c r="C28" i="18"/>
  <c r="L40" i="18"/>
  <c r="H40" i="18"/>
  <c r="D40" i="18"/>
  <c r="K39" i="18"/>
  <c r="G39" i="18"/>
  <c r="N38" i="18"/>
  <c r="J38" i="18"/>
  <c r="F38" i="18"/>
  <c r="M37" i="18"/>
  <c r="I37" i="18"/>
  <c r="E37" i="18"/>
  <c r="L36" i="18"/>
  <c r="H36" i="18"/>
  <c r="D36" i="18"/>
  <c r="K35" i="18"/>
  <c r="G35" i="18"/>
  <c r="N34" i="18"/>
  <c r="J34" i="18"/>
  <c r="F34" i="18"/>
  <c r="M33" i="18"/>
  <c r="H33" i="18"/>
  <c r="D33" i="18"/>
  <c r="C37" i="18"/>
  <c r="C33" i="18"/>
  <c r="L29" i="18"/>
  <c r="H29" i="18"/>
  <c r="D29" i="18"/>
  <c r="K28" i="18"/>
  <c r="G28" i="18"/>
  <c r="N27" i="18"/>
  <c r="J27" i="18"/>
  <c r="E27" i="18"/>
  <c r="C27" i="18"/>
  <c r="K40" i="18"/>
  <c r="G40" i="18"/>
  <c r="N39" i="18"/>
  <c r="J39" i="18"/>
  <c r="F39" i="18"/>
  <c r="M38" i="18"/>
  <c r="I38" i="18"/>
  <c r="E38" i="18"/>
  <c r="L37" i="18"/>
  <c r="H37" i="18"/>
  <c r="D37" i="18"/>
  <c r="K36" i="18"/>
  <c r="G36" i="18"/>
  <c r="N35" i="18"/>
  <c r="J35" i="18"/>
  <c r="F35" i="18"/>
  <c r="M34" i="18"/>
  <c r="I34" i="18"/>
  <c r="E34" i="18"/>
  <c r="L33" i="18"/>
  <c r="G33" i="18"/>
  <c r="C40" i="18"/>
  <c r="C36" i="18"/>
  <c r="K29" i="18"/>
  <c r="G29" i="18"/>
  <c r="N28" i="18"/>
  <c r="J28" i="18"/>
  <c r="F28" i="18"/>
  <c r="M27" i="18"/>
  <c r="H27" i="18"/>
  <c r="D27" i="18"/>
  <c r="I33" i="18"/>
  <c r="I27" i="18"/>
  <c r="N14" i="19"/>
  <c r="N10" i="19"/>
  <c r="I16" i="19"/>
  <c r="I12" i="19"/>
  <c r="D18" i="19"/>
  <c r="D13" i="19"/>
  <c r="D9" i="19"/>
  <c r="M15" i="19"/>
  <c r="M11" i="19"/>
  <c r="H17" i="19"/>
  <c r="H13" i="19"/>
  <c r="H9" i="19"/>
  <c r="C15" i="19"/>
  <c r="C11" i="19"/>
  <c r="H8" i="19"/>
  <c r="N13" i="19"/>
  <c r="N9" i="19"/>
  <c r="I15" i="19"/>
  <c r="I11" i="19"/>
  <c r="D16" i="19"/>
  <c r="D12" i="19"/>
  <c r="N8" i="19"/>
  <c r="M14" i="19"/>
  <c r="M10" i="19"/>
  <c r="H16" i="19"/>
  <c r="H12" i="19"/>
  <c r="C18" i="19"/>
  <c r="C14" i="19"/>
  <c r="C10" i="19"/>
  <c r="N16" i="19"/>
  <c r="N12" i="19"/>
  <c r="I18" i="19"/>
  <c r="I14" i="19"/>
  <c r="I10" i="19"/>
  <c r="D15" i="19"/>
  <c r="D11" i="19"/>
  <c r="I8" i="19"/>
  <c r="M13" i="19"/>
  <c r="M9" i="19"/>
  <c r="H15" i="19"/>
  <c r="H11" i="19"/>
  <c r="C17" i="19"/>
  <c r="C13" i="19"/>
  <c r="C9" i="19"/>
  <c r="N15" i="19"/>
  <c r="N11" i="19"/>
  <c r="I17" i="19"/>
  <c r="I13" i="19"/>
  <c r="I9" i="19"/>
  <c r="D14" i="19"/>
  <c r="D10" i="19"/>
  <c r="D8" i="19"/>
  <c r="M16" i="19"/>
  <c r="M12" i="19"/>
  <c r="H18" i="19"/>
  <c r="H14" i="19"/>
  <c r="H10" i="19"/>
  <c r="C16" i="19"/>
  <c r="C12" i="19"/>
  <c r="M8" i="19"/>
  <c r="C8" i="19"/>
  <c r="D17" i="19"/>
  <c r="N17" i="20"/>
  <c r="J17" i="20"/>
  <c r="E17" i="20"/>
  <c r="L16" i="20"/>
  <c r="G16" i="20"/>
  <c r="C17" i="20"/>
  <c r="N10" i="20"/>
  <c r="J10" i="20"/>
  <c r="E10" i="20"/>
  <c r="L9" i="20"/>
  <c r="G9" i="20"/>
  <c r="C10" i="20"/>
  <c r="M17" i="20"/>
  <c r="H17" i="20"/>
  <c r="D17" i="20"/>
  <c r="K16" i="20"/>
  <c r="F16" i="20"/>
  <c r="C16" i="20"/>
  <c r="M10" i="20"/>
  <c r="H10" i="20"/>
  <c r="D10" i="20"/>
  <c r="K9" i="20"/>
  <c r="F9" i="20"/>
  <c r="C9" i="20"/>
  <c r="L17" i="20"/>
  <c r="G17" i="20"/>
  <c r="N16" i="20"/>
  <c r="J16" i="20"/>
  <c r="E16" i="20"/>
  <c r="L10" i="20"/>
  <c r="G10" i="20"/>
  <c r="N9" i="20"/>
  <c r="J9" i="20"/>
  <c r="E9" i="20"/>
  <c r="K17" i="20"/>
  <c r="F17" i="20"/>
  <c r="M16" i="20"/>
  <c r="M18" i="20" s="1"/>
  <c r="H16" i="20"/>
  <c r="D16" i="20"/>
  <c r="K10" i="20"/>
  <c r="F10" i="20"/>
  <c r="M9" i="20"/>
  <c r="H9" i="20"/>
  <c r="D9" i="20"/>
  <c r="I10" i="20"/>
  <c r="I16" i="20"/>
  <c r="I9" i="20"/>
  <c r="I17" i="20"/>
  <c r="B13" i="13"/>
  <c r="G18" i="20" l="1"/>
  <c r="K18" i="20"/>
  <c r="C11" i="20"/>
  <c r="C13" i="20" s="1"/>
  <c r="E18" i="20"/>
  <c r="N18" i="20"/>
  <c r="H18" i="20"/>
  <c r="B14" i="13"/>
  <c r="B15" i="13" s="1"/>
  <c r="D18" i="20"/>
  <c r="C18" i="20"/>
  <c r="I11" i="20"/>
  <c r="L18" i="20"/>
  <c r="J18" i="20"/>
  <c r="F18" i="20"/>
  <c r="I18" i="20"/>
  <c r="B16" i="13" l="1"/>
  <c r="B17" i="13" s="1"/>
  <c r="B65" i="22"/>
  <c r="C65" i="22"/>
  <c r="D65" i="22"/>
  <c r="E65" i="22"/>
  <c r="F65" i="22"/>
  <c r="G65" i="22"/>
  <c r="H65" i="22"/>
  <c r="I65" i="22"/>
  <c r="J65" i="22"/>
  <c r="K65" i="22"/>
  <c r="L65" i="22"/>
  <c r="M65" i="22"/>
  <c r="N65" i="22"/>
  <c r="B66" i="22"/>
  <c r="C66" i="22"/>
  <c r="D66" i="22"/>
  <c r="E66" i="22"/>
  <c r="F66" i="22"/>
  <c r="G66" i="22"/>
  <c r="H66" i="22"/>
  <c r="I66" i="22"/>
  <c r="J66" i="22"/>
  <c r="K66" i="22"/>
  <c r="L66" i="22"/>
  <c r="M66" i="22"/>
  <c r="N66" i="22"/>
  <c r="B67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B52" i="22"/>
  <c r="C52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B53" i="22"/>
  <c r="B54" i="22"/>
  <c r="B55" i="22"/>
  <c r="B56" i="22"/>
  <c r="B57" i="22"/>
  <c r="B58" i="22"/>
  <c r="B59" i="22"/>
  <c r="B60" i="22"/>
  <c r="B61" i="22"/>
  <c r="B28" i="22"/>
  <c r="C28" i="22"/>
  <c r="C64" i="22" s="1"/>
  <c r="D28" i="22"/>
  <c r="D64" i="22" s="1"/>
  <c r="E28" i="22"/>
  <c r="E64" i="22" s="1"/>
  <c r="F28" i="22"/>
  <c r="F64" i="22" s="1"/>
  <c r="G28" i="22"/>
  <c r="G64" i="22" s="1"/>
  <c r="H28" i="22"/>
  <c r="H64" i="22" s="1"/>
  <c r="I28" i="22"/>
  <c r="I64" i="22" s="1"/>
  <c r="J28" i="22"/>
  <c r="J64" i="22" s="1"/>
  <c r="K28" i="22"/>
  <c r="K64" i="22" s="1"/>
  <c r="L28" i="22"/>
  <c r="L64" i="22" s="1"/>
  <c r="M28" i="22"/>
  <c r="M64" i="22" s="1"/>
  <c r="N28" i="22"/>
  <c r="N64" i="22" s="1"/>
  <c r="O28" i="22"/>
  <c r="O64" i="22" s="1"/>
  <c r="B29" i="22"/>
  <c r="C29" i="22"/>
  <c r="B30" i="22"/>
  <c r="B31" i="22"/>
  <c r="B32" i="22"/>
  <c r="B33" i="22"/>
  <c r="B34" i="22"/>
  <c r="O17" i="20"/>
  <c r="O66" i="22" s="1"/>
  <c r="O16" i="20"/>
  <c r="O65" i="22" l="1"/>
  <c r="O18" i="20"/>
  <c r="O67" i="22" s="1"/>
  <c r="B28" i="1"/>
  <c r="B27" i="1"/>
  <c r="G57" i="22" l="1"/>
  <c r="I57" i="22"/>
  <c r="E9" i="19"/>
  <c r="N54" i="22"/>
  <c r="F54" i="22"/>
  <c r="J11" i="19"/>
  <c r="O11" i="19"/>
  <c r="J57" i="22"/>
  <c r="F60" i="22"/>
  <c r="M20" i="18"/>
  <c r="K56" i="22"/>
  <c r="J18" i="19"/>
  <c r="O28" i="18"/>
  <c r="G10" i="18"/>
  <c r="J9" i="19"/>
  <c r="C13" i="18"/>
  <c r="O37" i="18"/>
  <c r="J10" i="21"/>
  <c r="J53" i="22"/>
  <c r="E13" i="19"/>
  <c r="I58" i="22"/>
  <c r="O9" i="19"/>
  <c r="M56" i="22"/>
  <c r="M54" i="22"/>
  <c r="J58" i="22"/>
  <c r="E11" i="20"/>
  <c r="E30" i="22"/>
  <c r="M53" i="22"/>
  <c r="M10" i="21"/>
  <c r="E56" i="22"/>
  <c r="M31" i="22"/>
  <c r="M11" i="20"/>
  <c r="M30" i="22"/>
  <c r="H21" i="18"/>
  <c r="L54" i="22"/>
  <c r="J30" i="22"/>
  <c r="J11" i="20"/>
  <c r="D20" i="18"/>
  <c r="N56" i="22"/>
  <c r="E8" i="19"/>
  <c r="M17" i="19"/>
  <c r="K30" i="22"/>
  <c r="K11" i="20"/>
  <c r="H58" i="22"/>
  <c r="O13" i="21"/>
  <c r="O58" i="22" s="1"/>
  <c r="C58" i="22"/>
  <c r="I53" i="22"/>
  <c r="I10" i="21"/>
  <c r="I54" i="22"/>
  <c r="J10" i="19"/>
  <c r="E57" i="22"/>
  <c r="L58" i="22"/>
  <c r="G56" i="22"/>
  <c r="M58" i="22"/>
  <c r="G58" i="22"/>
  <c r="C11" i="18"/>
  <c r="O35" i="18"/>
  <c r="E53" i="22"/>
  <c r="E10" i="21"/>
  <c r="M21" i="18"/>
  <c r="L56" i="22"/>
  <c r="K31" i="22"/>
  <c r="F56" i="22"/>
  <c r="M57" i="22"/>
  <c r="N57" i="22"/>
  <c r="F31" i="22"/>
  <c r="N21" i="18"/>
  <c r="C16" i="18"/>
  <c r="O40" i="18"/>
  <c r="K21" i="18"/>
  <c r="D58" i="22"/>
  <c r="C15" i="18"/>
  <c r="O39" i="18"/>
  <c r="F53" i="22"/>
  <c r="F10" i="21"/>
  <c r="E58" i="22"/>
  <c r="F57" i="22"/>
  <c r="J31" i="22"/>
  <c r="J56" i="22"/>
  <c r="E17" i="19"/>
  <c r="J20" i="18"/>
  <c r="J54" i="22"/>
  <c r="J13" i="19"/>
  <c r="D56" i="22"/>
  <c r="O8" i="19"/>
  <c r="O11" i="21"/>
  <c r="O56" i="22" s="1"/>
  <c r="C56" i="22"/>
  <c r="O14" i="19"/>
  <c r="E31" i="22"/>
  <c r="G54" i="22"/>
  <c r="F11" i="20"/>
  <c r="F30" i="22"/>
  <c r="O34" i="18"/>
  <c r="C10" i="18"/>
  <c r="E18" i="19"/>
  <c r="L10" i="21"/>
  <c r="L53" i="22"/>
  <c r="D60" i="22"/>
  <c r="E21" i="18"/>
  <c r="H57" i="22"/>
  <c r="N31" i="22"/>
  <c r="F58" i="22"/>
  <c r="K53" i="22"/>
  <c r="K10" i="21"/>
  <c r="H56" i="22"/>
  <c r="C57" i="22"/>
  <c r="O12" i="21"/>
  <c r="O57" i="22" s="1"/>
  <c r="H60" i="22"/>
  <c r="H20" i="18"/>
  <c r="K60" i="22"/>
  <c r="K58" i="22"/>
  <c r="N58" i="22"/>
  <c r="O12" i="19"/>
  <c r="E14" i="19"/>
  <c r="J17" i="19"/>
  <c r="I20" i="18"/>
  <c r="J12" i="19"/>
  <c r="D54" i="22"/>
  <c r="G11" i="20"/>
  <c r="G30" i="22"/>
  <c r="C53" i="22"/>
  <c r="C10" i="21"/>
  <c r="O8" i="21"/>
  <c r="O53" i="22" s="1"/>
  <c r="E10" i="19"/>
  <c r="I56" i="22"/>
  <c r="L20" i="18"/>
  <c r="L31" i="22"/>
  <c r="O29" i="18"/>
  <c r="G11" i="18"/>
  <c r="F21" i="18"/>
  <c r="O9" i="21"/>
  <c r="O54" i="22" s="1"/>
  <c r="C54" i="22"/>
  <c r="D11" i="20"/>
  <c r="D30" i="22"/>
  <c r="C31" i="22"/>
  <c r="O10" i="20"/>
  <c r="I30" i="22"/>
  <c r="O9" i="20"/>
  <c r="O30" i="22" s="1"/>
  <c r="C30" i="22"/>
  <c r="E16" i="19"/>
  <c r="C60" i="22"/>
  <c r="O15" i="21"/>
  <c r="O60" i="22" s="1"/>
  <c r="K57" i="22"/>
  <c r="E15" i="19"/>
  <c r="O15" i="19"/>
  <c r="L60" i="22"/>
  <c r="E20" i="18"/>
  <c r="J14" i="19"/>
  <c r="I60" i="22"/>
  <c r="L21" i="18"/>
  <c r="D21" i="18"/>
  <c r="J15" i="19"/>
  <c r="O36" i="18"/>
  <c r="C12" i="18"/>
  <c r="I31" i="22"/>
  <c r="G10" i="21"/>
  <c r="G53" i="22"/>
  <c r="G60" i="22"/>
  <c r="O13" i="19"/>
  <c r="D31" i="22"/>
  <c r="E54" i="22"/>
  <c r="F20" i="18"/>
  <c r="O27" i="18"/>
  <c r="G9" i="18"/>
  <c r="C20" i="18"/>
  <c r="M60" i="22"/>
  <c r="C14" i="18"/>
  <c r="O38" i="18"/>
  <c r="H54" i="22"/>
  <c r="O16" i="19"/>
  <c r="J16" i="19"/>
  <c r="J8" i="19"/>
  <c r="H10" i="21"/>
  <c r="H53" i="22"/>
  <c r="H31" i="22"/>
  <c r="G20" i="18"/>
  <c r="E11" i="19"/>
  <c r="D10" i="21"/>
  <c r="D53" i="22"/>
  <c r="E60" i="22"/>
  <c r="G21" i="18"/>
  <c r="K20" i="18"/>
  <c r="D57" i="22"/>
  <c r="N60" i="22"/>
  <c r="J60" i="22"/>
  <c r="N17" i="19"/>
  <c r="N10" i="21"/>
  <c r="N53" i="22"/>
  <c r="N30" i="22"/>
  <c r="N11" i="20"/>
  <c r="L30" i="22"/>
  <c r="L11" i="20"/>
  <c r="J21" i="18"/>
  <c r="E12" i="19"/>
  <c r="K54" i="22"/>
  <c r="C21" i="18"/>
  <c r="O33" i="18"/>
  <c r="C9" i="18"/>
  <c r="N20" i="18"/>
  <c r="H30" i="22"/>
  <c r="H11" i="20"/>
  <c r="L57" i="22"/>
  <c r="G31" i="22"/>
  <c r="I21" i="18"/>
  <c r="O10" i="19"/>
  <c r="O11" i="20" l="1"/>
  <c r="O13" i="20" s="1"/>
  <c r="O31" i="22"/>
  <c r="K22" i="18"/>
  <c r="K23" i="18" s="1"/>
  <c r="F22" i="18"/>
  <c r="F23" i="18" s="1"/>
  <c r="E22" i="18"/>
  <c r="E23" i="18" s="1"/>
  <c r="O17" i="19"/>
  <c r="D22" i="18"/>
  <c r="D23" i="18" s="1"/>
  <c r="M22" i="18"/>
  <c r="M23" i="18" s="1"/>
  <c r="G22" i="18"/>
  <c r="G23" i="18" s="1"/>
  <c r="N55" i="22"/>
  <c r="N14" i="21"/>
  <c r="N59" i="22" s="1"/>
  <c r="N16" i="21"/>
  <c r="N61" i="22" s="1"/>
  <c r="I22" i="18"/>
  <c r="I23" i="18" s="1"/>
  <c r="F55" i="22"/>
  <c r="F16" i="21"/>
  <c r="F61" i="22" s="1"/>
  <c r="F14" i="21"/>
  <c r="F59" i="22" s="1"/>
  <c r="N32" i="22"/>
  <c r="N13" i="20"/>
  <c r="N34" i="22" s="1"/>
  <c r="H16" i="21"/>
  <c r="H61" i="22" s="1"/>
  <c r="H55" i="22"/>
  <c r="H14" i="21"/>
  <c r="H59" i="22" s="1"/>
  <c r="G55" i="22"/>
  <c r="G16" i="21"/>
  <c r="G61" i="22" s="1"/>
  <c r="G14" i="21"/>
  <c r="G59" i="22" s="1"/>
  <c r="C32" i="22"/>
  <c r="C12" i="20"/>
  <c r="G32" i="22"/>
  <c r="G13" i="20"/>
  <c r="G34" i="22" s="1"/>
  <c r="H22" i="18"/>
  <c r="H23" i="18" s="1"/>
  <c r="E55" i="22"/>
  <c r="E16" i="21"/>
  <c r="E61" i="22" s="1"/>
  <c r="E14" i="21"/>
  <c r="E59" i="22" s="1"/>
  <c r="I55" i="22"/>
  <c r="I14" i="21"/>
  <c r="I59" i="22" s="1"/>
  <c r="I16" i="21"/>
  <c r="I61" i="22" s="1"/>
  <c r="M55" i="22"/>
  <c r="M14" i="21"/>
  <c r="M59" i="22" s="1"/>
  <c r="M16" i="21"/>
  <c r="M61" i="22" s="1"/>
  <c r="E32" i="22"/>
  <c r="E13" i="20"/>
  <c r="E34" i="22" s="1"/>
  <c r="D32" i="22"/>
  <c r="D13" i="20"/>
  <c r="D34" i="22" s="1"/>
  <c r="K55" i="22"/>
  <c r="K14" i="21"/>
  <c r="K59" i="22" s="1"/>
  <c r="K16" i="21"/>
  <c r="K61" i="22" s="1"/>
  <c r="J55" i="22"/>
  <c r="J16" i="21"/>
  <c r="J61" i="22" s="1"/>
  <c r="J14" i="21"/>
  <c r="J59" i="22" s="1"/>
  <c r="N22" i="18"/>
  <c r="N23" i="18" s="1"/>
  <c r="H32" i="22"/>
  <c r="H13" i="20"/>
  <c r="H34" i="22" s="1"/>
  <c r="I32" i="22"/>
  <c r="I13" i="20"/>
  <c r="I34" i="22" s="1"/>
  <c r="L22" i="18"/>
  <c r="L23" i="18" s="1"/>
  <c r="C55" i="22"/>
  <c r="O10" i="21"/>
  <c r="O55" i="22" s="1"/>
  <c r="C14" i="21"/>
  <c r="C16" i="21"/>
  <c r="L55" i="22"/>
  <c r="L16" i="21"/>
  <c r="L61" i="22" s="1"/>
  <c r="L14" i="21"/>
  <c r="L59" i="22" s="1"/>
  <c r="K32" i="22"/>
  <c r="K13" i="20"/>
  <c r="K34" i="22" s="1"/>
  <c r="M32" i="22"/>
  <c r="M13" i="20"/>
  <c r="M34" i="22" s="1"/>
  <c r="C22" i="18"/>
  <c r="C23" i="18" s="1"/>
  <c r="K10" i="18"/>
  <c r="D5" i="25" s="1"/>
  <c r="O21" i="18"/>
  <c r="L32" i="22"/>
  <c r="L13" i="20"/>
  <c r="L34" i="22" s="1"/>
  <c r="D16" i="21"/>
  <c r="D61" i="22" s="1"/>
  <c r="D14" i="21"/>
  <c r="D59" i="22" s="1"/>
  <c r="D55" i="22"/>
  <c r="K9" i="18"/>
  <c r="B5" i="25" s="1"/>
  <c r="O20" i="18"/>
  <c r="F32" i="22"/>
  <c r="F13" i="20"/>
  <c r="F34" i="22" s="1"/>
  <c r="J22" i="18"/>
  <c r="J23" i="18" s="1"/>
  <c r="J32" i="22"/>
  <c r="J13" i="20"/>
  <c r="J34" i="22" s="1"/>
  <c r="O32" i="22" l="1"/>
  <c r="K11" i="18"/>
  <c r="O22" i="18"/>
  <c r="O23" i="18" s="1"/>
  <c r="D8" i="20"/>
  <c r="D29" i="22" s="1"/>
  <c r="C61" i="22"/>
  <c r="O16" i="21"/>
  <c r="O61" i="22" s="1"/>
  <c r="C59" i="22"/>
  <c r="O14" i="21"/>
  <c r="O59" i="22" s="1"/>
  <c r="C33" i="22"/>
  <c r="C34" i="22"/>
  <c r="O34" i="22"/>
  <c r="K12" i="18" l="1"/>
  <c r="H5" i="25" s="1"/>
  <c r="F5" i="25"/>
  <c r="D12" i="20"/>
  <c r="E8" i="20" s="1"/>
  <c r="E29" i="22" s="1"/>
  <c r="E12" i="20" l="1"/>
  <c r="E33" i="22" s="1"/>
  <c r="D33" i="22"/>
  <c r="F8" i="20" l="1"/>
  <c r="F29" i="22" s="1"/>
  <c r="F12" i="20" l="1"/>
  <c r="G8" i="20" s="1"/>
  <c r="F33" i="22" l="1"/>
  <c r="G12" i="20"/>
  <c r="G29" i="22"/>
  <c r="G33" i="22" l="1"/>
  <c r="H8" i="20"/>
  <c r="H29" i="22" l="1"/>
  <c r="H12" i="20"/>
  <c r="H33" i="22" l="1"/>
  <c r="I8" i="20"/>
  <c r="I12" i="20" s="1"/>
  <c r="I29" i="22" l="1"/>
  <c r="I33" i="22" l="1"/>
  <c r="J8" i="20"/>
  <c r="J29" i="22" l="1"/>
  <c r="J12" i="20"/>
  <c r="J33" i="22" l="1"/>
  <c r="K8" i="20"/>
  <c r="K29" i="22" l="1"/>
  <c r="K12" i="20"/>
  <c r="K33" i="22" l="1"/>
  <c r="L8" i="20"/>
  <c r="L29" i="22" l="1"/>
  <c r="L12" i="20"/>
  <c r="L33" i="22" l="1"/>
  <c r="M8" i="20"/>
  <c r="M29" i="22" l="1"/>
  <c r="M12" i="20"/>
  <c r="M33" i="22" l="1"/>
  <c r="N8" i="20"/>
  <c r="N29" i="22" l="1"/>
  <c r="N12" i="20"/>
  <c r="O8" i="20" l="1"/>
  <c r="O29" i="22" s="1"/>
  <c r="O12" i="20"/>
  <c r="O33" i="22" s="1"/>
  <c r="N33" i="22"/>
</calcChain>
</file>

<file path=xl/sharedStrings.xml><?xml version="1.0" encoding="utf-8"?>
<sst xmlns="http://schemas.openxmlformats.org/spreadsheetml/2006/main" count="418" uniqueCount="263">
  <si>
    <t>4. Essa planilha pode ser apresentada para instituições financeiras?</t>
  </si>
  <si>
    <t>1. Posso adicionar mais linhas e colunas na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</si>
  <si>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</si>
  <si>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2. Posso remover linhas?</t>
  </si>
  <si>
    <t>3. Para que servem os alertas?</t>
  </si>
  <si>
    <t>Eles são avisos sobre como a sua projeção está. A partir deles, você pode refinar suas projeções e pensar em medidas mais agressivas para tornar seu projeto mais agressivo.</t>
  </si>
  <si>
    <t>Sim. Porém esses dados não garantem aprovações ou reprovações por parte dessas instituições. Sendo usados como dados complementares.</t>
  </si>
  <si>
    <t>5. Como desbloquear a planilha?</t>
  </si>
  <si>
    <t>Basta entrar no menu superior "Revisão" e escolher o item desproteger planilha no grupo Alterações. As planilhas não possuem senhas, apenas estão bloqueadas para melhorar a usabilidade delas.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</si>
  <si>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</si>
  <si>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</si>
  <si>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7. Como faço para imprimir uma planilha?</t>
  </si>
  <si>
    <t>Escolha Opção Arquivo e vá ao item imprimir no seu menu superior.</t>
  </si>
  <si>
    <t>8. Como mudo a moeda da planilha?</t>
  </si>
  <si>
    <t>Selecione os campos que deseja mudar a moeda. Clique com o botão direito escolha a opção formatar células. Altere o símbolo para o formato que desejar na guia Número.</t>
  </si>
  <si>
    <t>Planilha Avaliação de Desempenho por Competências</t>
  </si>
  <si>
    <t>Planilha Indicadores de RH</t>
  </si>
  <si>
    <t>SOBRE A SOUZA</t>
  </si>
  <si>
    <t>Impostos</t>
  </si>
  <si>
    <t>Investimentos</t>
  </si>
  <si>
    <t>Classificacao</t>
  </si>
  <si>
    <t>PlanoDeConta</t>
  </si>
  <si>
    <t>ValorTotal</t>
  </si>
  <si>
    <t>DataDePagamento</t>
  </si>
  <si>
    <t>DataDeLancamento</t>
  </si>
  <si>
    <t>Juros</t>
  </si>
  <si>
    <t>Aplicações Financeiras</t>
  </si>
  <si>
    <t>Renda Fixa</t>
  </si>
  <si>
    <t>Poupança</t>
  </si>
  <si>
    <t>Salários</t>
  </si>
  <si>
    <t>Pro Labore</t>
  </si>
  <si>
    <t>Treinamentos</t>
  </si>
  <si>
    <t>Aluguel</t>
  </si>
  <si>
    <t>Contas (luz, gás e água)</t>
  </si>
  <si>
    <t>Contador</t>
  </si>
  <si>
    <t>Serviços jurídicos</t>
  </si>
  <si>
    <t>Marketing online</t>
  </si>
  <si>
    <t>Marketing offline</t>
  </si>
  <si>
    <t>DAS (Simples)</t>
  </si>
  <si>
    <t>Imóveis</t>
  </si>
  <si>
    <t>Máquinas e equipamentos</t>
  </si>
  <si>
    <t>Custo DOC</t>
  </si>
  <si>
    <t>Custo TED</t>
  </si>
  <si>
    <t>Despesas Com Produtos</t>
  </si>
  <si>
    <t>Dia</t>
  </si>
  <si>
    <t>Mês</t>
  </si>
  <si>
    <t>Ano</t>
  </si>
  <si>
    <t>maio</t>
  </si>
  <si>
    <t>Receitas Com Produtos</t>
  </si>
  <si>
    <t>Receitas Não Operacionais</t>
  </si>
  <si>
    <t>DataDeRecebimento</t>
  </si>
  <si>
    <t>Despesas Com RH</t>
  </si>
  <si>
    <t>janeiro</t>
  </si>
  <si>
    <t>fevereiro</t>
  </si>
  <si>
    <t>março</t>
  </si>
  <si>
    <t>abril</t>
  </si>
  <si>
    <t>junho</t>
  </si>
  <si>
    <t>julho</t>
  </si>
  <si>
    <t>agosto</t>
  </si>
  <si>
    <t>setembro</t>
  </si>
  <si>
    <t>outubro</t>
  </si>
  <si>
    <t>novembro</t>
  </si>
  <si>
    <t>dezembro</t>
  </si>
  <si>
    <t>Indicador</t>
  </si>
  <si>
    <t>GRÁFICOS</t>
  </si>
  <si>
    <t>Despesas</t>
  </si>
  <si>
    <t>Receitas</t>
  </si>
  <si>
    <t>Análise Mensal das Receitas</t>
  </si>
  <si>
    <t>Análise Mensal das Despesas</t>
  </si>
  <si>
    <t>Despesas Com Servicos</t>
  </si>
  <si>
    <t>Despesas Não Operacionais</t>
  </si>
  <si>
    <t>Despesas Operacionais</t>
  </si>
  <si>
    <t>Despesas Com Marketing</t>
  </si>
  <si>
    <t>Análise Mensal dos Planos de Contas</t>
  </si>
  <si>
    <t>Receitas Com Serviços</t>
  </si>
  <si>
    <t>Lucro ou Prejuízo</t>
  </si>
  <si>
    <t>Lucratividade</t>
  </si>
  <si>
    <t>Consolidado Anual das Despesas</t>
  </si>
  <si>
    <t>Total</t>
  </si>
  <si>
    <t>Consolidado Anual das Receitas</t>
  </si>
  <si>
    <t>Resultado Operacional Anual</t>
  </si>
  <si>
    <t>Receita</t>
  </si>
  <si>
    <t>Despesa</t>
  </si>
  <si>
    <t>Resultado do dia</t>
  </si>
  <si>
    <t>Fluxo de Caixa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</si>
  <si>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</si>
  <si>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</si>
  <si>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</si>
  <si>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</si>
  <si>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</si>
  <si>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</si>
  <si>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</si>
  <si>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</si>
  <si>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</si>
  <si>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</si>
  <si>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</si>
  <si>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</si>
  <si>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Saldo Inicial</t>
  </si>
  <si>
    <t>Lucro / Prejuízo</t>
  </si>
  <si>
    <t>Acumulado</t>
  </si>
  <si>
    <t>Contas a Receber</t>
  </si>
  <si>
    <t>Contas a Pagar</t>
  </si>
  <si>
    <t>Necessidade de Caixa</t>
  </si>
  <si>
    <t>Contas a Pagar e a Receber</t>
  </si>
  <si>
    <t>DRE</t>
  </si>
  <si>
    <t>Receitas Operacionais</t>
  </si>
  <si>
    <t>Despesas Diretas</t>
  </si>
  <si>
    <t>Margem de Contribuição</t>
  </si>
  <si>
    <t>Despesas Indiretas</t>
  </si>
  <si>
    <t>Resultado não operacional</t>
  </si>
  <si>
    <t>EBTIDA</t>
  </si>
  <si>
    <t>FLUXO DE CAIXA</t>
  </si>
  <si>
    <t>1. Fluxo de Caixa</t>
  </si>
  <si>
    <t>2. DRE (Demonstrativo de Resultado do Exercício)</t>
  </si>
  <si>
    <t>3. Contas a Pagar e a Receber</t>
  </si>
  <si>
    <t>3. Contas a Pagar e Contas a Receber</t>
  </si>
  <si>
    <t>RELATÓRIO IMPRESSO</t>
  </si>
  <si>
    <t>Veja mais</t>
  </si>
  <si>
    <t>Planilha Plano de Ação 5W2H</t>
  </si>
  <si>
    <t>Planilha de Priorização e Solução de Problemas</t>
  </si>
  <si>
    <t>Planilha de Cadastro de Funcionários com Foto</t>
  </si>
  <si>
    <t>PLANO DE CONTAS</t>
  </si>
  <si>
    <t>FLUXO DE CAIXA DIÁRIO</t>
  </si>
  <si>
    <t>Aqui você pode ver um resumo dos seus lançamentos por dia. Ou seja, total de receitas, total de despesas e o saldo final de cada dia do mês.</t>
  </si>
  <si>
    <t>RELATÓRIOS</t>
  </si>
  <si>
    <t>Aqui você encontra um relatório pronto para impressão com o controle de estoque, demonstrativo de fluxo de caixa, DRE (demonstrativo de resultado do exercício), tudo formatado em folha A4.</t>
  </si>
  <si>
    <t>FLUXO DE CAIXA MENSAL</t>
  </si>
  <si>
    <t>Aqui você pode ver um resumo dos seus lançamentos por mês a mês. Ou seja, total de receitas, total de despesas e o saldo final de cada mês do ano.</t>
  </si>
  <si>
    <t>Aqui você encontra o DRE (demonstrativo de resultado do exercício), com os resultados dos planos de conta, contas a pagar e contas a receber de sua empresa.</t>
  </si>
  <si>
    <t>Hospedagem Site</t>
  </si>
  <si>
    <t>Domínio Site</t>
  </si>
  <si>
    <t>Descrição</t>
  </si>
  <si>
    <t>DataDeLançamento</t>
  </si>
  <si>
    <t>ID</t>
  </si>
  <si>
    <t>Certificado Segurança (SSL)</t>
  </si>
  <si>
    <t>Software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</si>
  <si>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</si>
  <si>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</si>
  <si>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</si>
  <si>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</si>
  <si>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</si>
  <si>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</si>
  <si>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</si>
  <si>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</si>
  <si>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</si>
  <si>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</si>
  <si>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</si>
  <si>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</si>
  <si>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</si>
  <si>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</si>
  <si>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</si>
  <si>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</si>
  <si>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</si>
  <si>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</si>
  <si>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</si>
  <si>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</si>
  <si>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</si>
  <si>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</si>
  <si>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</si>
  <si>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</si>
  <si>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</si>
  <si>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</si>
  <si>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</si>
  <si>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</si>
  <si>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</si>
  <si>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</si>
  <si>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</si>
  <si>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</si>
  <si>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</si>
  <si>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</si>
  <si>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</si>
  <si>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</si>
  <si>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</si>
  <si>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</si>
  <si>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</si>
  <si>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</si>
  <si>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</si>
  <si>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</si>
  <si>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</si>
  <si>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</si>
  <si>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</si>
  <si>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</si>
  <si>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</si>
  <si>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</si>
  <si>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</si>
  <si>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</si>
  <si>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</si>
  <si>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</si>
  <si>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</si>
  <si>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</si>
  <si>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</si>
  <si>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</si>
  <si>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</si>
  <si>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</si>
  <si>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</si>
  <si>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</si>
  <si>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</si>
  <si>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</si>
  <si>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</si>
  <si>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</si>
  <si>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</si>
  <si>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</si>
  <si>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</si>
  <si>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</si>
  <si>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</si>
  <si>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</si>
  <si>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</si>
  <si>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</si>
  <si>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</si>
  <si>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</si>
  <si>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</si>
  <si>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</si>
  <si>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</si>
  <si>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</si>
  <si>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</si>
  <si>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</si>
  <si>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</si>
  <si>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</si>
  <si>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</si>
  <si>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</si>
  <si>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</si>
  <si>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</si>
  <si>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</si>
  <si>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</si>
  <si>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LANÇAMENTOS</t>
  </si>
  <si>
    <t>Aqui você fará os lançamentos dos recebimentos e dos pagamentos realizados mensalmente.</t>
  </si>
  <si>
    <t>Receitas com servicos</t>
  </si>
  <si>
    <t>Receitas não operacionais</t>
  </si>
  <si>
    <t>Despesas com produtos</t>
  </si>
  <si>
    <t>Despesas com servicos</t>
  </si>
  <si>
    <t>Despesas não operacionais</t>
  </si>
  <si>
    <t>Despesas com RH</t>
  </si>
  <si>
    <t>Despesas operacionais</t>
  </si>
  <si>
    <t>Despesas com marketing</t>
  </si>
  <si>
    <t>Despesas_com_produtos</t>
  </si>
  <si>
    <t>Despesas_com_servicos</t>
  </si>
  <si>
    <t>Despesas_não_operacionais</t>
  </si>
  <si>
    <t>Despesas_com_RH</t>
  </si>
  <si>
    <t>Despesas_operacionais</t>
  </si>
  <si>
    <t>Despesas_com_marketing</t>
  </si>
  <si>
    <t>Receitas_com_servicos</t>
  </si>
  <si>
    <t>Receitas_não_operacionais</t>
  </si>
  <si>
    <t>Receitas com produtos</t>
  </si>
  <si>
    <t>Receitas_com_produtos</t>
  </si>
  <si>
    <t>Recebido?</t>
  </si>
  <si>
    <t>Pago?</t>
  </si>
  <si>
    <t>Matéria prima</t>
  </si>
  <si>
    <t xml:space="preserve">Informe o ano: </t>
  </si>
  <si>
    <t xml:space="preserve">Selecione o mês: </t>
  </si>
  <si>
    <t xml:space="preserve">Ano: </t>
  </si>
  <si>
    <t>DASHBOARD</t>
  </si>
  <si>
    <t>Aqui você encontra um painel com os pricipais resultados do seu controle de fluxo de caixa.</t>
  </si>
  <si>
    <t>Aqui você encontra os planos de contas do seu negócio, ou seja,  os grupos de receitas e despesas da empresa, que é essencial para fazer análises mais profundas do seu financeiro.</t>
  </si>
  <si>
    <t>Produtos eletrônico</t>
  </si>
  <si>
    <t>Produtos digitais</t>
  </si>
  <si>
    <t>Acessários para celular</t>
  </si>
  <si>
    <t>Serviços digitais</t>
  </si>
  <si>
    <t>Manutenção de celular</t>
  </si>
  <si>
    <t>Manutenção de computador</t>
  </si>
  <si>
    <t>Peças de reposição</t>
  </si>
  <si>
    <t>materiais diversos</t>
  </si>
  <si>
    <t>Embalagens</t>
  </si>
  <si>
    <t>PLANILHA DE CONTROLE DE FLUXO DE CAIXA VERSÃO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</si>
</sst>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&quot;R$&quot;#,##0.00"/>
    <numFmt numFmtId="167" formatCode="&quot;R$&quot;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333333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7.7"/>
      <color theme="1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0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1" fillId="0" borderId="0"/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0">
    <xf numFmtId="0" fontId="0" fillId="0" borderId="0" xfId="0"/>
    <xf numFmtId="0" fontId="5" fillId="0" borderId="0" xfId="2" applyFont="1" applyFill="1" applyBorder="1" applyAlignment="1" applyProtection="1">
      <alignment horizontal="left" vertical="center"/>
      <protection hidden="1"/>
    </xf>
    <xf numFmtId="0" fontId="2" fillId="0" borderId="0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Border="1" applyAlignment="1" applyProtection="1">
      <protection hidden="1"/>
    </xf>
    <xf numFmtId="0" fontId="31" fillId="3" borderId="6" xfId="0" applyFont="1" applyFill="1" applyBorder="1" applyAlignment="1" applyProtection="1">
      <alignment horizontal="center" vertical="center"/>
      <protection hidden="1"/>
    </xf>
    <xf numFmtId="0" fontId="31" fillId="3" borderId="6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locked="0"/>
    </xf>
    <xf numFmtId="166" fontId="0" fillId="0" borderId="5" xfId="0" applyNumberFormat="1" applyFill="1" applyBorder="1" applyAlignment="1" applyProtection="1">
      <alignment horizontal="center" vertical="center"/>
      <protection locked="0"/>
    </xf>
    <xf numFmtId="166" fontId="0" fillId="0" borderId="5" xfId="0" applyNumberForma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7" fillId="6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3" fillId="13" borderId="0" xfId="1" applyFill="1" applyProtection="1">
      <protection hidden="1"/>
    </xf>
    <xf numFmtId="0" fontId="3" fillId="2" borderId="0" xfId="1" applyFill="1" applyProtection="1">
      <protection hidden="1"/>
    </xf>
    <xf numFmtId="0" fontId="3" fillId="0" borderId="0" xfId="1" applyFill="1" applyProtection="1"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4" fillId="2" borderId="1" xfId="0" applyFont="1" applyFill="1" applyBorder="1" applyAlignment="1" applyProtection="1">
      <alignment horizontal="left" vertical="center" wrapText="1" indent="1"/>
      <protection hidden="1"/>
    </xf>
    <xf numFmtId="0" fontId="6" fillId="4" borderId="8" xfId="0" applyFont="1" applyFill="1" applyBorder="1" applyAlignment="1" applyProtection="1">
      <alignment vertical="center" wrapText="1"/>
      <protection hidden="1"/>
    </xf>
    <xf numFmtId="0" fontId="6" fillId="4" borderId="10" xfId="0" applyFont="1" applyFill="1" applyBorder="1" applyAlignment="1" applyProtection="1">
      <alignment vertical="center" wrapText="1"/>
      <protection hidden="1"/>
    </xf>
    <xf numFmtId="0" fontId="6" fillId="4" borderId="9" xfId="0" applyFont="1" applyFill="1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0" xfId="3" applyFont="1" applyProtection="1">
      <protection hidden="1"/>
    </xf>
    <xf numFmtId="0" fontId="25" fillId="0" borderId="0" xfId="3" applyFont="1" applyAlignment="1" applyProtection="1">
      <alignment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24" fillId="0" borderId="3" xfId="3" applyFont="1" applyBorder="1" applyAlignment="1" applyProtection="1">
      <alignment vertical="center" wrapText="1"/>
      <protection hidden="1"/>
    </xf>
    <xf numFmtId="0" fontId="24" fillId="0" borderId="0" xfId="3" applyFont="1" applyBorder="1" applyAlignment="1" applyProtection="1">
      <alignment vertical="center" wrapText="1"/>
      <protection hidden="1"/>
    </xf>
    <xf numFmtId="0" fontId="5" fillId="0" borderId="3" xfId="3" applyFont="1" applyBorder="1" applyAlignment="1" applyProtection="1">
      <alignment vertical="center" wrapText="1"/>
      <protection hidden="1"/>
    </xf>
    <xf numFmtId="0" fontId="5" fillId="0" borderId="0" xfId="3" applyFont="1" applyBorder="1" applyAlignment="1" applyProtection="1">
      <alignment vertical="center" wrapText="1"/>
      <protection hidden="1"/>
    </xf>
    <xf numFmtId="0" fontId="5" fillId="0" borderId="0" xfId="3" applyFont="1" applyAlignment="1" applyProtection="1">
      <protection hidden="1"/>
    </xf>
    <xf numFmtId="0" fontId="2" fillId="0" borderId="0" xfId="3" applyFont="1" applyProtection="1">
      <protection hidden="1"/>
    </xf>
    <xf numFmtId="0" fontId="9" fillId="0" borderId="0" xfId="3" applyFont="1" applyFill="1" applyAlignment="1" applyProtection="1">
      <protection hidden="1"/>
    </xf>
    <xf numFmtId="0" fontId="26" fillId="0" borderId="0" xfId="3" applyFont="1" applyFill="1" applyProtection="1">
      <protection hidden="1"/>
    </xf>
    <xf numFmtId="0" fontId="1" fillId="0" borderId="0" xfId="3" applyFill="1" applyProtection="1">
      <protection hidden="1"/>
    </xf>
    <xf numFmtId="0" fontId="10" fillId="0" borderId="0" xfId="3" applyFont="1" applyFill="1" applyAlignment="1" applyProtection="1">
      <alignment vertical="center"/>
      <protection hidden="1"/>
    </xf>
    <xf numFmtId="0" fontId="1" fillId="4" borderId="0" xfId="3" applyFill="1" applyProtection="1">
      <protection hidden="1"/>
    </xf>
    <xf numFmtId="0" fontId="23" fillId="11" borderId="0" xfId="3" applyFont="1" applyFill="1" applyAlignment="1" applyProtection="1">
      <alignment horizontal="center" vertical="center"/>
      <protection hidden="1"/>
    </xf>
    <xf numFmtId="0" fontId="26" fillId="0" borderId="0" xfId="7" applyFont="1" applyAlignment="1" applyProtection="1">
      <alignment vertical="center"/>
      <protection hidden="1"/>
    </xf>
    <xf numFmtId="0" fontId="27" fillId="11" borderId="0" xfId="7" applyFont="1" applyFill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12" fillId="0" borderId="0" xfId="3" applyFont="1" applyAlignment="1" applyProtection="1">
      <alignment vertical="center"/>
      <protection hidden="1"/>
    </xf>
    <xf numFmtId="0" fontId="1" fillId="0" borderId="0" xfId="3" applyProtection="1">
      <protection hidden="1"/>
    </xf>
    <xf numFmtId="0" fontId="25" fillId="0" borderId="0" xfId="3" applyFont="1" applyProtection="1">
      <protection hidden="1"/>
    </xf>
    <xf numFmtId="0" fontId="0" fillId="0" borderId="0" xfId="0" applyFill="1" applyProtection="1">
      <protection hidden="1"/>
    </xf>
    <xf numFmtId="0" fontId="10" fillId="0" borderId="0" xfId="3" applyFont="1" applyAlignment="1" applyProtection="1">
      <alignment vertical="center"/>
      <protection hidden="1"/>
    </xf>
    <xf numFmtId="0" fontId="10" fillId="0" borderId="0" xfId="3" applyFont="1" applyAlignment="1" applyProtection="1">
      <alignment vertical="center" wrapText="1"/>
      <protection hidden="1"/>
    </xf>
    <xf numFmtId="0" fontId="13" fillId="0" borderId="0" xfId="3" applyFont="1" applyAlignment="1" applyProtection="1">
      <alignment horizontal="left" vertical="center"/>
      <protection hidden="1"/>
    </xf>
    <xf numFmtId="0" fontId="13" fillId="0" borderId="0" xfId="3" applyFont="1" applyAlignment="1" applyProtection="1">
      <alignment vertical="center"/>
      <protection hidden="1"/>
    </xf>
    <xf numFmtId="0" fontId="15" fillId="0" borderId="0" xfId="3" applyFont="1" applyProtection="1">
      <protection hidden="1"/>
    </xf>
    <xf numFmtId="0" fontId="9" fillId="0" borderId="0" xfId="3" applyFont="1" applyFill="1" applyProtection="1">
      <protection hidden="1"/>
    </xf>
    <xf numFmtId="0" fontId="1" fillId="5" borderId="0" xfId="3" applyFill="1" applyProtection="1">
      <protection hidden="1"/>
    </xf>
    <xf numFmtId="0" fontId="0" fillId="13" borderId="0" xfId="0" applyFill="1" applyProtection="1">
      <protection hidden="1"/>
    </xf>
    <xf numFmtId="0" fontId="0" fillId="2" borderId="0" xfId="0" applyFill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167" fontId="32" fillId="4" borderId="6" xfId="0" applyNumberFormat="1" applyFont="1" applyFill="1" applyBorder="1" applyAlignment="1" applyProtection="1">
      <alignment horizontal="center" vertical="center"/>
      <protection hidden="1"/>
    </xf>
    <xf numFmtId="10" fontId="32" fillId="4" borderId="6" xfId="6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0" fillId="8" borderId="5" xfId="0" applyFill="1" applyBorder="1" applyAlignment="1" applyProtection="1">
      <alignment horizontal="center" vertical="center"/>
      <protection hidden="1"/>
    </xf>
    <xf numFmtId="0" fontId="0" fillId="8" borderId="5" xfId="0" applyFill="1" applyBorder="1" applyAlignment="1" applyProtection="1">
      <alignment horizontal="left" vertical="center"/>
      <protection hidden="1"/>
    </xf>
    <xf numFmtId="166" fontId="18" fillId="0" borderId="5" xfId="0" applyNumberFormat="1" applyFont="1" applyFill="1" applyBorder="1" applyAlignment="1" applyProtection="1">
      <alignment horizontal="center" vertical="center"/>
      <protection hidden="1"/>
    </xf>
    <xf numFmtId="166" fontId="18" fillId="4" borderId="5" xfId="0" applyNumberFormat="1" applyFont="1" applyFill="1" applyBorder="1" applyAlignment="1" applyProtection="1">
      <alignment horizontal="center" vertical="center"/>
      <protection hidden="1"/>
    </xf>
    <xf numFmtId="9" fontId="18" fillId="4" borderId="5" xfId="6" applyFont="1" applyFill="1" applyBorder="1" applyAlignment="1" applyProtection="1">
      <alignment horizontal="center" vertical="center"/>
      <protection hidden="1"/>
    </xf>
    <xf numFmtId="0" fontId="0" fillId="8" borderId="5" xfId="0" applyFill="1" applyBorder="1" applyAlignment="1" applyProtection="1">
      <alignment horizontal="left" vertical="center" wrapText="1"/>
      <protection hidden="1"/>
    </xf>
    <xf numFmtId="166" fontId="18" fillId="8" borderId="5" xfId="0" applyNumberFormat="1" applyFont="1" applyFill="1" applyBorder="1" applyAlignment="1" applyProtection="1">
      <alignment horizontal="center" vertical="center"/>
      <protection hidden="1"/>
    </xf>
    <xf numFmtId="0" fontId="2" fillId="10" borderId="5" xfId="0" applyFont="1" applyFill="1" applyBorder="1" applyAlignment="1" applyProtection="1">
      <alignment horizontal="left" vertical="center" wrapText="1"/>
      <protection hidden="1"/>
    </xf>
    <xf numFmtId="166" fontId="0" fillId="4" borderId="5" xfId="0" applyNumberFormat="1" applyFill="1" applyBorder="1" applyAlignment="1" applyProtection="1">
      <alignment horizontal="center" vertical="center"/>
      <protection hidden="1"/>
    </xf>
    <xf numFmtId="166" fontId="0" fillId="4" borderId="5" xfId="6" applyNumberFormat="1" applyFont="1" applyFill="1" applyBorder="1" applyAlignment="1" applyProtection="1">
      <alignment horizontal="center" vertical="center"/>
      <protection hidden="1"/>
    </xf>
    <xf numFmtId="0" fontId="2" fillId="9" borderId="5" xfId="0" applyFont="1" applyFill="1" applyBorder="1" applyAlignment="1" applyProtection="1">
      <alignment horizontal="left" vertical="center" wrapText="1"/>
      <protection hidden="1"/>
    </xf>
    <xf numFmtId="0" fontId="5" fillId="4" borderId="6" xfId="0" applyFont="1" applyFill="1" applyBorder="1" applyAlignment="1" applyProtection="1">
      <alignment horizontal="righ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left" vertical="center"/>
      <protection hidden="1"/>
    </xf>
    <xf numFmtId="0" fontId="16" fillId="2" borderId="3" xfId="0" applyFont="1" applyFill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6" fillId="2" borderId="2" xfId="0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165" fontId="0" fillId="0" borderId="3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10" fontId="0" fillId="0" borderId="3" xfId="6" applyNumberFormat="1" applyFont="1" applyBorder="1" applyAlignment="1" applyProtection="1">
      <alignment horizontal="center" vertical="center"/>
      <protection hidden="1"/>
    </xf>
    <xf numFmtId="0" fontId="16" fillId="7" borderId="0" xfId="0" applyFont="1" applyFill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vertical="center"/>
      <protection hidden="1"/>
    </xf>
    <xf numFmtId="165" fontId="18" fillId="0" borderId="3" xfId="0" applyNumberFormat="1" applyFont="1" applyBorder="1" applyAlignment="1" applyProtection="1">
      <alignment horizontal="center" vertical="center"/>
      <protection hidden="1"/>
    </xf>
    <xf numFmtId="10" fontId="18" fillId="0" borderId="3" xfId="6" applyNumberFormat="1" applyFont="1" applyBorder="1" applyAlignment="1" applyProtection="1">
      <alignment horizontal="center" vertical="center"/>
      <protection hidden="1"/>
    </xf>
    <xf numFmtId="0" fontId="16" fillId="7" borderId="4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right" vertical="center"/>
      <protection hidden="1"/>
    </xf>
    <xf numFmtId="0" fontId="5" fillId="4" borderId="9" xfId="0" applyFont="1" applyFill="1" applyBorder="1" applyAlignment="1" applyProtection="1">
      <alignment horizontal="right" vertical="center"/>
      <protection hidden="1"/>
    </xf>
    <xf numFmtId="0" fontId="0" fillId="4" borderId="6" xfId="0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4" borderId="5" xfId="0" applyNumberFormat="1" applyFill="1" applyBorder="1" applyAlignment="1" applyProtection="1">
      <alignment horizontal="left" vertical="center" indent="1"/>
      <protection hidden="1"/>
    </xf>
    <xf numFmtId="0" fontId="0" fillId="8" borderId="5" xfId="0" applyFill="1" applyBorder="1" applyAlignment="1" applyProtection="1">
      <alignment horizontal="center" vertical="center"/>
      <protection hidden="1"/>
    </xf>
    <xf numFmtId="166" fontId="0" fillId="8" borderId="5" xfId="0" applyNumberFormat="1" applyFill="1" applyBorder="1" applyAlignment="1" applyProtection="1">
      <alignment horizontal="left" vertical="center" indent="1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9" fontId="0" fillId="4" borderId="5" xfId="6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0" fillId="8" borderId="5" xfId="0" applyNumberForma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31" fillId="3" borderId="3" xfId="0" applyFont="1" applyFill="1" applyBorder="1" applyAlignment="1" applyProtection="1">
      <alignment horizontal="center" vertical="center"/>
      <protection hidden="1"/>
    </xf>
    <xf numFmtId="0" fontId="31" fillId="3" borderId="3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horizontal="left" vertical="center"/>
      <protection hidden="1"/>
    </xf>
    <xf numFmtId="0" fontId="0" fillId="0" borderId="0" xfId="0" applyNumberFormat="1" applyAlignment="1" applyProtection="1">
      <alignment horizontal="left" vertical="center"/>
      <protection hidden="1"/>
    </xf>
    <xf numFmtId="164" fontId="0" fillId="0" borderId="0" xfId="0" applyNumberFormat="1" applyProtection="1">
      <protection hidden="1"/>
    </xf>
    <xf numFmtId="14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2" fillId="12" borderId="0" xfId="0" applyFont="1" applyFill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" fillId="0" borderId="0" xfId="1" applyFont="1" applyFill="1" applyProtection="1">
      <protection hidden="1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8" fillId="6" borderId="0" xfId="0" applyFont="1" applyFill="1" applyAlignment="1" applyProtection="1">
      <alignment vertical="center"/>
      <protection hidden="1"/>
    </xf>
    <xf numFmtId="0" fontId="0" fillId="6" borderId="0" xfId="0" applyFill="1" applyProtection="1">
      <protection hidden="1"/>
    </xf>
  </cellXfs>
  <cellStyles count="8">
    <cellStyle name="Hiperlink" xfId="7" builtinId="8"/>
    <cellStyle name="Hiperlink 2" xfId="5"/>
    <cellStyle name="Hiperlink 3" xfId="4"/>
    <cellStyle name="Normal" xfId="0" builtinId="0"/>
    <cellStyle name="Normal 2" xfId="1"/>
    <cellStyle name="Normal 2 2" xfId="2"/>
    <cellStyle name="Normal 2 3" xfId="3"/>
    <cellStyle name="Porcentagem" xfId="6" builtinId="5"/>
  </cellStyles>
  <dxfs count="39">
    <dxf>
      <alignment horizontal="left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/>
        </patternFill>
      </fill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19" formatCode="dd/mm/yyyy"/>
      <alignment horizontal="left" vertical="center" textRotation="0" wrapText="0" indent="0" justifyLastLine="0" shrinkToFit="0" readingOrder="0"/>
      <protection locked="1" hidden="1"/>
    </dxf>
    <dxf>
      <numFmt numFmtId="164" formatCode="_-&quot;R$&quot;* #,##0.00_-;\-&quot;R$&quot;* #,##0.00_-;_-&quot;R$&quot;* &quot;-&quot;??_-;_-@_-"/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numFmt numFmtId="19" formatCode="dd/mm/yyyy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numFmt numFmtId="164" formatCode="_-&quot;R$&quot;* #,##0.00_-;\-&quot;R$&quot;* #,##0.00_-;_-&quot;R$&quot;* &quot;-&quot;??_-;_-@_-"/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1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alignment horizontal="left" vertical="center" textRotation="0" wrapText="0" indent="0" justifyLastLine="0" shrinkToFit="0" readingOrder="0"/>
      <protection locked="1" hidden="1"/>
    </dxf>
    <dxf>
      <numFmt numFmtId="19" formatCode="dd/mm/yyyy"/>
      <alignment horizontal="left" vertical="center" textRotation="0" wrapText="0" indent="0" justifyLastLine="0" shrinkToFit="0" readingOrder="0"/>
      <protection locked="1" hidden="1"/>
    </dxf>
    <dxf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5757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5757"/>
        </patternFill>
      </fill>
    </dxf>
    <dxf>
      <fill>
        <patternFill>
          <bgColor rgb="FF00B050"/>
        </patternFill>
      </fill>
    </dxf>
    <dxf>
      <fill>
        <patternFill>
          <bgColor rgb="FFFF5757"/>
        </patternFill>
      </fill>
    </dxf>
    <dxf>
      <fill>
        <patternFill>
          <bgColor rgb="FF00B050"/>
        </patternFill>
      </fill>
    </dxf>
    <dxf>
      <fill>
        <patternFill>
          <bgColor rgb="FFFF5757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5757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'Ind2'!$B$7:$C$7</c:f>
          <c:strCache>
            <c:ptCount val="1"/>
            <c:pt idx="0">
              <c:v>Consolidado Anual das Despesas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'Ind2'!$C$8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49-48F4-B7B3-C15624DAA0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149-48F4-B7B3-C15624DAA0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149-48F4-B7B3-C15624DAA0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149-48F4-B7B3-C15624DAA0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149-48F4-B7B3-C15624DAA0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149-48F4-B7B3-C15624DAA0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149-48F4-B7B3-C15624DAA0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149-48F4-B7B3-C15624DAA0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'Ind2'!$B$9:$B$16</c:f>
              <c:strCache>
                <c:ptCount val="8"/>
                <c:pt idx="0">
                  <c:v>Despesas Com Produtos</c:v>
                </c:pt>
                <c:pt idx="1">
                  <c:v>Despesas Com Servicos</c:v>
                </c:pt>
                <c:pt idx="2">
                  <c:v>Despesas Não Operacionais</c:v>
                </c:pt>
                <c:pt idx="3">
                  <c:v>Despesas Com RH</c:v>
                </c:pt>
                <c:pt idx="4">
                  <c:v>Despesas Operacionais</c:v>
                </c:pt>
                <c:pt idx="5">
                  <c:v>Despesas Com Marketing</c:v>
                </c:pt>
                <c:pt idx="6">
                  <c:v>Impostos</c:v>
                </c:pt>
                <c:pt idx="7">
                  <c:v>Investimentos</c:v>
                </c:pt>
              </c:strCache>
            </c:strRef>
          </c:cat>
          <c:val>
            <c:numRef>
              <c:f>'Ind2'!$C$9:$C$16</c:f>
              <c:numCache>
                <c:formatCode>_("R$"* #,##0.00_);_("R$"* \(#,##0.00\);_("R$"* "-"??_);_(@_)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135</c:v>
                </c:pt>
                <c:pt idx="3">
                  <c:v>500</c:v>
                </c:pt>
                <c:pt idx="4">
                  <c:v>155</c:v>
                </c:pt>
                <c:pt idx="5">
                  <c:v>160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97-4141-9D8D-4CA0245862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'Ind2'!$E$7:$G$7</c:f>
          <c:strCache>
            <c:ptCount val="1"/>
            <c:pt idx="0">
              <c:v>Consolidado Anual das Receitas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12D-44FA-95CA-279C04BFE2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12D-44FA-95CA-279C04BFE2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12D-44FA-95CA-279C04BFE2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'Ind2'!$E$9:$E$11</c:f>
              <c:strCache>
                <c:ptCount val="3"/>
                <c:pt idx="0">
                  <c:v>Receitas Com Produtos</c:v>
                </c:pt>
                <c:pt idx="1">
                  <c:v>Receitas Com Serviços</c:v>
                </c:pt>
                <c:pt idx="2">
                  <c:v>Receitas Não Operacionais</c:v>
                </c:pt>
              </c:strCache>
            </c:strRef>
          </c:cat>
          <c:val>
            <c:numRef>
              <c:f>'Ind2'!$G$9:$G$11</c:f>
              <c:numCache>
                <c:formatCode>_("R$"* #,##0.00_);_("R$"* \(#,##0.00\);_("R$"* "-"??_);_(@_)</c:formatCode>
                <c:ptCount val="3"/>
                <c:pt idx="0">
                  <c:v>2500</c:v>
                </c:pt>
                <c:pt idx="1">
                  <c:v>1600</c:v>
                </c:pt>
                <c:pt idx="2">
                  <c:v>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12D-44FA-95CA-279C04BFE2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'Ind2'!$I$7:$K$7</c:f>
          <c:strCache>
            <c:ptCount val="1"/>
            <c:pt idx="0">
              <c:v>Resultado Operacional Anual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15-4BC0-88AD-FF47FE2BFF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15-4BC0-88AD-FF47FE2BFF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E15-4BC0-88AD-FF47FE2BFF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E15-4BC0-88AD-FF47FE2BF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'Ind2'!$I$9:$I$12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Lucro ou Prejuízo</c:v>
                </c:pt>
                <c:pt idx="3">
                  <c:v>Lucratividade</c:v>
                </c:pt>
              </c:strCache>
            </c:strRef>
          </c:cat>
          <c:val>
            <c:numRef>
              <c:f>'Ind2'!$K$9:$K$12</c:f>
              <c:numCache>
                <c:formatCode>_("R$"* #,##0.00_);_("R$"* \(#,##0.00\);_("R$"* "-"??_);_(@_)</c:formatCode>
                <c:ptCount val="4"/>
                <c:pt idx="0">
                  <c:v>5050</c:v>
                </c:pt>
                <c:pt idx="1">
                  <c:v>1200</c:v>
                </c:pt>
                <c:pt idx="2">
                  <c:v>3850</c:v>
                </c:pt>
                <c:pt idx="3" formatCode="0.00%">
                  <c:v>0.76237623762376239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E15-4BC0-88AD-FF47FE2BFF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Imp!$B$65</c:f>
              <c:strCache>
                <c:ptCount val="1"/>
                <c:pt idx="0">
                  <c:v>Contas a Receber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Imp!$C$64:$O$64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Imp!$C$65:$O$65</c:f>
              <c:numCache>
                <c:formatCode>"R$"#,##0.00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6-49E2-A6D7-C43ABA2C969C}"/>
            </c:ext>
          </c:extLst>
        </c:ser>
        <c:ser>
          <c:idx val="1"/>
          <c:order val="1"/>
          <c:tx>
            <c:strRef>
              <c:f>Imp!$B$66</c:f>
              <c:strCache>
                <c:ptCount val="1"/>
                <c:pt idx="0">
                  <c:v>Contas a Pagar</c:v>
                </c:pt>
              </c:strCache>
            </c:strRef>
          </c:tx>
          <c:spPr>
            <a:solidFill>
              <a:srgbClr val="FF575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Imp!$C$64:$O$64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Imp!$C$66:$O$66</c:f>
              <c:numCache>
                <c:formatCode>"R$"#,##0.00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6-49E2-A6D7-C43ABA2C96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89882368"/>
        <c:axId val="189883904"/>
      </c:barChart>
      <c:lineChart>
        <c:grouping val="standard"/>
        <c:varyColors val="0"/>
        <c:ser>
          <c:idx val="2"/>
          <c:order val="2"/>
          <c:tx>
            <c:strRef>
              <c:f>Imp!$B$67</c:f>
              <c:strCache>
                <c:ptCount val="1"/>
                <c:pt idx="0">
                  <c:v>Necessidade de Caixa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Imp!$C$64:$O$64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Imp!$C$67:$O$67</c:f>
              <c:numCache>
                <c:formatCode>"R$"#,##0.00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1B6-49E2-A6D7-C43ABA2C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82368"/>
        <c:axId val="189883904"/>
      </c:lineChart>
      <c:catAx>
        <c:axId val="1898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883904"/>
        <c:crosses val="autoZero"/>
        <c:auto val="1"/>
        <c:lblAlgn val="ctr"/>
        <c:lblOffset val="100"/>
        <c:noMultiLvlLbl val="0"/>
      </c:catAx>
      <c:valAx>
        <c:axId val="189883904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18988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'Ind2'!$B$7</c:f>
          <c:strCache>
            <c:ptCount val="1"/>
            <c:pt idx="0">
              <c:v>Consolidado Anual das Despesas</c:v>
            </c:pt>
          </c:strCache>
        </c:strRef>
      </c:tx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309297701423688"/>
          <c:y val="0.10978653530377669"/>
          <c:w val="0.72957193987115243"/>
          <c:h val="0.5930018230479811"/>
        </c:manualLayout>
      </c:layout>
      <c:pieChart>
        <c:varyColors val="1"/>
        <c:ser>
          <c:idx val="0"/>
          <c:order val="0"/>
          <c:tx>
            <c:strRef>
              <c:f>'Ind2'!$C$8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'Ind2'!$B$9:$B$16</c:f>
              <c:strCache>
                <c:ptCount val="8"/>
                <c:pt idx="0">
                  <c:v>Despesas Com Produtos</c:v>
                </c:pt>
                <c:pt idx="1">
                  <c:v>Despesas Com Servicos</c:v>
                </c:pt>
                <c:pt idx="2">
                  <c:v>Despesas Não Operacionais</c:v>
                </c:pt>
                <c:pt idx="3">
                  <c:v>Despesas Com RH</c:v>
                </c:pt>
                <c:pt idx="4">
                  <c:v>Despesas Operacionais</c:v>
                </c:pt>
                <c:pt idx="5">
                  <c:v>Despesas Com Marketing</c:v>
                </c:pt>
                <c:pt idx="6">
                  <c:v>Impostos</c:v>
                </c:pt>
                <c:pt idx="7">
                  <c:v>Investimentos</c:v>
                </c:pt>
              </c:strCache>
            </c:strRef>
          </c:cat>
          <c:val>
            <c:numRef>
              <c:f>'Ind2'!$C$9:$C$16</c:f>
              <c:numCache>
                <c:formatCode>_("R$"* #,##0.00_);_("R$"* \(#,##0.00\);_("R$"* "-"??_);_(@_)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135</c:v>
                </c:pt>
                <c:pt idx="3">
                  <c:v>500</c:v>
                </c:pt>
                <c:pt idx="4">
                  <c:v>155</c:v>
                </c:pt>
                <c:pt idx="5">
                  <c:v>160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7222301757734819E-2"/>
          <c:y val="0.7400219800111193"/>
          <c:w val="0.92555539648453033"/>
          <c:h val="0.24027358649134373"/>
        </c:manualLayout>
      </c:layout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'Ind2'!$E$7</c:f>
          <c:strCache>
            <c:ptCount val="1"/>
            <c:pt idx="0">
              <c:v>Consolidado Anual das Receitas</c:v>
            </c:pt>
          </c:strCache>
        </c:strRef>
      </c:tx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'Ind2'!$G$8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'Ind2'!$E$9:$E$11</c:f>
              <c:strCache>
                <c:ptCount val="3"/>
                <c:pt idx="0">
                  <c:v>Receitas Com Produtos</c:v>
                </c:pt>
                <c:pt idx="1">
                  <c:v>Receitas Com Serviços</c:v>
                </c:pt>
                <c:pt idx="2">
                  <c:v>Receitas Não Operacionais</c:v>
                </c:pt>
              </c:strCache>
            </c:strRef>
          </c:cat>
          <c:val>
            <c:numRef>
              <c:f>'Ind2'!$G$9:$G$11</c:f>
              <c:numCache>
                <c:formatCode>_("R$"* #,##0.00_);_("R$"* \(#,##0.00\);_("R$"* "-"??_);_(@_)</c:formatCode>
                <c:ptCount val="3"/>
                <c:pt idx="0">
                  <c:v>2500</c:v>
                </c:pt>
                <c:pt idx="1">
                  <c:v>1600</c:v>
                </c:pt>
                <c:pt idx="2">
                  <c:v>950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'Ind2'!$B$18</c:f>
          <c:strCache>
            <c:ptCount val="1"/>
            <c:pt idx="0">
              <c:v>Análise Mensal dos Planos de Contas</c:v>
            </c:pt>
          </c:strCache>
        </c:strRef>
      </c:tx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'Ind2'!$B$20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'Ind2'!$C$20:$N$20</c:f>
              <c:numCache>
                <c:formatCode>_("R$"* #,##0.00_);_("R$"* \(#,##0.00\);_("R$"* "-"??_);_(@_)</c:formatCode>
                <c:ptCount val="12"/>
                <c:pt idx="0">
                  <c:v>2500</c:v>
                </c:pt>
                <c:pt idx="1">
                  <c:v>1600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'Ind2'!$B$21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rgbClr val="FF5757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'Ind2'!$C$21:$N$21</c:f>
              <c:numCache>
                <c:formatCode>_("R$"* #,##0.00_);_("R$"* \(#,##0.00\);_("R$"* "-"??_);_(@_)</c:formatCode>
                <c:ptCount val="12"/>
                <c:pt idx="0">
                  <c:v>120</c:v>
                </c:pt>
                <c:pt idx="1">
                  <c:v>1080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90300928"/>
        <c:axId val="190302464"/>
      </c:barChart>
      <c:lineChart>
        <c:grouping val="standard"/>
        <c:varyColors val="0"/>
        <c:ser>
          <c:idx val="2"/>
          <c:order val="2"/>
          <c:tx>
            <c:strRef>
              <c:f>'Ind2'!$B$22</c:f>
              <c:strCache>
                <c:ptCount val="1"/>
                <c:pt idx="0">
                  <c:v>Lucro ou Prejuízo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txPr>
              <a:bodyPr rot="-5400000" vert="horz"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'Ind2'!$C$22:$N$22</c:f>
              <c:numCache>
                <c:formatCode>_("R$"* #,##0.00_);_("R$"* \(#,##0.00\);_("R$"* "-"??_);_(@_)</c:formatCode>
                <c:ptCount val="12"/>
                <c:pt idx="0">
                  <c:v>2380</c:v>
                </c:pt>
                <c:pt idx="1">
                  <c:v>520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00928"/>
        <c:axId val="190302464"/>
      </c:lineChart>
      <c:catAx>
        <c:axId val="190300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190302464"/>
        <c:crosses val="autoZero"/>
        <c:auto val="1"/>
        <c:lblAlgn val="ctr"/>
        <c:lblOffset val="100"/>
        <c:noMultiLvlLbl val="0"/>
      </c:catAx>
      <c:valAx>
        <c:axId val="190302464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9030092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Análise Mensal</a:t>
            </a:r>
            <a:r>
              <a:rPr lang="en-US" sz="1100" b="0" baseline="0"/>
              <a:t> da </a:t>
            </a:r>
            <a:r>
              <a:rPr lang="en-US" sz="1100" b="0"/>
              <a:t>Lucratividade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'Ind2'!$B$23</c:f>
              <c:strCache>
                <c:ptCount val="1"/>
                <c:pt idx="0">
                  <c:v>Lucratividade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'Ind2'!$C$23:$N$23</c:f>
              <c:numCache>
                <c:formatCode>0.00%</c:formatCode>
                <c:ptCount val="12"/>
                <c:pt idx="0">
                  <c:v>0.95199999999999996</c:v>
                </c:pt>
                <c:pt idx="1">
                  <c:v>0.32500000000000001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0322176"/>
        <c:axId val="190337408"/>
      </c:lineChart>
      <c:catAx>
        <c:axId val="19032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0337408"/>
        <c:crosses val="autoZero"/>
        <c:auto val="1"/>
        <c:lblAlgn val="ctr"/>
        <c:lblOffset val="100"/>
        <c:noMultiLvlLbl val="0"/>
      </c:catAx>
      <c:valAx>
        <c:axId val="19033740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903221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'Ind2'!$E$7:$G$7</c:f>
          <c:strCache>
            <c:ptCount val="1"/>
            <c:pt idx="0">
              <c:v>Consolidado Anual das Receitas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18-464F-9EA1-14798E50FF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718-464F-9EA1-14798E50FF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718-464F-9EA1-14798E50F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'Ind2'!$E$9:$E$11</c:f>
              <c:strCache>
                <c:ptCount val="3"/>
                <c:pt idx="0">
                  <c:v>Receitas Com Produtos</c:v>
                </c:pt>
                <c:pt idx="1">
                  <c:v>Receitas Com Serviços</c:v>
                </c:pt>
                <c:pt idx="2">
                  <c:v>Receitas Não Operacionais</c:v>
                </c:pt>
              </c:strCache>
            </c:strRef>
          </c:cat>
          <c:val>
            <c:numRef>
              <c:f>'Ind2'!$G$9:$G$11</c:f>
              <c:numCache>
                <c:formatCode>_("R$"* #,##0.00_);_("R$"* \(#,##0.00\);_("R$"* "-"??_);_(@_)</c:formatCode>
                <c:ptCount val="3"/>
                <c:pt idx="0">
                  <c:v>2500</c:v>
                </c:pt>
                <c:pt idx="1">
                  <c:v>1600</c:v>
                </c:pt>
                <c:pt idx="2">
                  <c:v>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EB-4AE8-ABB1-5A1890E6EB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'Ind2'!$I$7:$K$7</c:f>
          <c:strCache>
            <c:ptCount val="1"/>
            <c:pt idx="0">
              <c:v>Resultado Operacional Anual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72-4A30-AADB-3BB67AC82B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472-4A30-AADB-3BB67AC82B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472-4A30-AADB-3BB67AC82B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472-4A30-AADB-3BB67AC82B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'Ind2'!$I$9:$I$12</c:f>
              <c:strCache>
                <c:ptCount val="4"/>
                <c:pt idx="0">
                  <c:v>Receitas</c:v>
                </c:pt>
                <c:pt idx="1">
                  <c:v>Despesas</c:v>
                </c:pt>
                <c:pt idx="2">
                  <c:v>Lucro ou Prejuízo</c:v>
                </c:pt>
                <c:pt idx="3">
                  <c:v>Lucratividade</c:v>
                </c:pt>
              </c:strCache>
            </c:strRef>
          </c:cat>
          <c:val>
            <c:numRef>
              <c:f>'Ind2'!$K$9:$K$12</c:f>
              <c:numCache>
                <c:formatCode>_("R$"* #,##0.00_);_("R$"* \(#,##0.00\);_("R$"* "-"??_);_(@_)</c:formatCode>
                <c:ptCount val="4"/>
                <c:pt idx="0">
                  <c:v>5050</c:v>
                </c:pt>
                <c:pt idx="1">
                  <c:v>1200</c:v>
                </c:pt>
                <c:pt idx="2">
                  <c:v>3850</c:v>
                </c:pt>
                <c:pt idx="3" formatCode="0.00%">
                  <c:v>0.76237623762376239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56-4D53-8F85-13719C4B00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'Ind2'!$B$18:$N$18</c:f>
          <c:strCache>
            <c:ptCount val="1"/>
            <c:pt idx="0">
              <c:v>Análise Mensal dos Planos de Contas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'Ind2'!$B$20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rgbClr val="FF575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'Ind2'!$C$20:$N$20</c:f>
              <c:numCache>
                <c:formatCode>_("R$"* #,##0.00_);_("R$"* \(#,##0.00\);_("R$"* "-"??_);_(@_)</c:formatCode>
                <c:ptCount val="12"/>
                <c:pt idx="0">
                  <c:v>2500</c:v>
                </c:pt>
                <c:pt idx="1">
                  <c:v>1600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6-431D-9DC6-3EED9CA9BEBE}"/>
            </c:ext>
          </c:extLst>
        </c:ser>
        <c:ser>
          <c:idx val="1"/>
          <c:order val="1"/>
          <c:tx>
            <c:strRef>
              <c:f>'Ind2'!$B$21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'Ind2'!$C$21:$N$21</c:f>
              <c:numCache>
                <c:formatCode>_("R$"* #,##0.00_);_("R$"* \(#,##0.00\);_("R$"* "-"??_);_(@_)</c:formatCode>
                <c:ptCount val="12"/>
                <c:pt idx="0">
                  <c:v>120</c:v>
                </c:pt>
                <c:pt idx="1">
                  <c:v>1080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B6-431D-9DC6-3EED9CA9BE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88786176"/>
        <c:axId val="188787712"/>
      </c:barChart>
      <c:lineChart>
        <c:grouping val="standard"/>
        <c:varyColors val="0"/>
        <c:ser>
          <c:idx val="2"/>
          <c:order val="2"/>
          <c:tx>
            <c:strRef>
              <c:f>'Ind2'!$B$22</c:f>
              <c:strCache>
                <c:ptCount val="1"/>
                <c:pt idx="0">
                  <c:v>Lucro ou Prejuízo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'Ind2'!$C$22:$N$22</c:f>
              <c:numCache>
                <c:formatCode>_("R$"* #,##0.00_);_("R$"* \(#,##0.00\);_("R$"* "-"??_);_(@_)</c:formatCode>
                <c:ptCount val="12"/>
                <c:pt idx="0">
                  <c:v>2380</c:v>
                </c:pt>
                <c:pt idx="1">
                  <c:v>520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EB6-431D-9DC6-3EED9CA9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86176"/>
        <c:axId val="188787712"/>
      </c:lineChart>
      <c:catAx>
        <c:axId val="18878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787712"/>
        <c:crosses val="autoZero"/>
        <c:auto val="1"/>
        <c:lblAlgn val="ctr"/>
        <c:lblOffset val="100"/>
        <c:noMultiLvlLbl val="0"/>
      </c:catAx>
      <c:valAx>
        <c:axId val="188787712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8878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'Ind2'!$B$25:$N$25</c:f>
          <c:strCache>
            <c:ptCount val="1"/>
            <c:pt idx="0">
              <c:v>Análise Mensal das Receitas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'Ind2'!$B$27</c:f>
              <c:strCache>
                <c:ptCount val="1"/>
                <c:pt idx="0">
                  <c:v>Receitas com produtos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'Ind2'!$C$27:$N$27</c:f>
              <c:numCache>
                <c:formatCode>_("R$"* #,##0.00_);_("R$"* \(#,##0.00\);_("R$"* "-"??_);_(@_)</c:formatCode>
                <c:ptCount val="12"/>
                <c:pt idx="0">
                  <c:v>2500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24-4C7A-8ED9-C8C9AB0CDDDF}"/>
            </c:ext>
          </c:extLst>
        </c:ser>
        <c:ser>
          <c:idx val="1"/>
          <c:order val="1"/>
          <c:tx>
            <c:strRef>
              <c:f>'Ind2'!$B$28</c:f>
              <c:strCache>
                <c:ptCount val="1"/>
                <c:pt idx="0">
                  <c:v>Receitas com servicos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'Ind2'!$C$28:$N$28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1600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24-4C7A-8ED9-C8C9AB0CDDDF}"/>
            </c:ext>
          </c:extLst>
        </c:ser>
        <c:ser>
          <c:idx val="2"/>
          <c:order val="2"/>
          <c:tx>
            <c:strRef>
              <c:f>'Ind2'!$B$29</c:f>
              <c:strCache>
                <c:ptCount val="1"/>
                <c:pt idx="0">
                  <c:v>Receitas não operacionais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'Ind2'!$C$26:$N$26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'Ind2'!$C$29:$N$29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924-4C7A-8ED9-C8C9AB0CDD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88513664"/>
        <c:axId val="188523648"/>
      </c:barChart>
      <c:catAx>
        <c:axId val="18851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523648"/>
        <c:crosses val="autoZero"/>
        <c:auto val="1"/>
        <c:lblAlgn val="ctr"/>
        <c:lblOffset val="100"/>
        <c:noMultiLvlLbl val="0"/>
      </c:catAx>
      <c:valAx>
        <c:axId val="188523648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8851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'Ind2'!$B$31:$N$31</c:f>
          <c:strCache>
            <c:ptCount val="1"/>
            <c:pt idx="0">
              <c:v>Análise Mensal das Despesas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'Ind2'!$B$33</c:f>
              <c:strCache>
                <c:ptCount val="1"/>
                <c:pt idx="0">
                  <c:v>Despesas com produtos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'Ind2'!$C$33:$N$33</c:f>
              <c:numCache>
                <c:formatCode>_("R$"* #,##0.00_);_("R$"* \(#,##0.00\);_("R$"* "-"??_);_(@_)</c:formatCode>
                <c:ptCount val="12"/>
                <c:pt idx="0">
                  <c:v>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99-45ED-8C90-41EB8023626B}"/>
            </c:ext>
          </c:extLst>
        </c:ser>
        <c:ser>
          <c:idx val="1"/>
          <c:order val="1"/>
          <c:tx>
            <c:strRef>
              <c:f>'Ind2'!$B$34</c:f>
              <c:strCache>
                <c:ptCount val="1"/>
                <c:pt idx="0">
                  <c:v>Despesas com servicos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'Ind2'!$C$34:$N$34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130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99-45ED-8C90-41EB8023626B}"/>
            </c:ext>
          </c:extLst>
        </c:ser>
        <c:ser>
          <c:idx val="2"/>
          <c:order val="2"/>
          <c:tx>
            <c:strRef>
              <c:f>'Ind2'!$B$35</c:f>
              <c:strCache>
                <c:ptCount val="1"/>
                <c:pt idx="0">
                  <c:v>Despesas não operacionais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'Ind2'!$C$35:$N$35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135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D99-45ED-8C90-41EB8023626B}"/>
            </c:ext>
          </c:extLst>
        </c:ser>
        <c:ser>
          <c:idx val="3"/>
          <c:order val="3"/>
          <c:tx>
            <c:strRef>
              <c:f>'Ind2'!$B$36</c:f>
              <c:strCache>
                <c:ptCount val="1"/>
                <c:pt idx="0">
                  <c:v>Despesas com RH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'Ind2'!$C$36:$N$36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D99-45ED-8C90-41EB8023626B}"/>
            </c:ext>
          </c:extLst>
        </c:ser>
        <c:ser>
          <c:idx val="4"/>
          <c:order val="4"/>
          <c:tx>
            <c:strRef>
              <c:f>'Ind2'!$B$37</c:f>
              <c:strCache>
                <c:ptCount val="1"/>
                <c:pt idx="0">
                  <c:v>Despesas operacionais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'Ind2'!$C$37:$N$37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155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D99-45ED-8C90-41EB8023626B}"/>
            </c:ext>
          </c:extLst>
        </c:ser>
        <c:ser>
          <c:idx val="5"/>
          <c:order val="5"/>
          <c:tx>
            <c:strRef>
              <c:f>'Ind2'!$B$38</c:f>
              <c:strCache>
                <c:ptCount val="1"/>
                <c:pt idx="0">
                  <c:v>Despesas com marketing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'Ind2'!$C$38:$N$38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160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D99-45ED-8C90-41EB8023626B}"/>
            </c:ext>
          </c:extLst>
        </c:ser>
        <c:ser>
          <c:idx val="6"/>
          <c:order val="6"/>
          <c:tx>
            <c:strRef>
              <c:f>'Ind2'!$B$39</c:f>
              <c:strCache>
                <c:ptCount val="1"/>
                <c:pt idx="0">
                  <c:v>Impostos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'Ind2'!$C$39:$N$39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D99-45ED-8C90-41EB8023626B}"/>
            </c:ext>
          </c:extLst>
        </c:ser>
        <c:ser>
          <c:idx val="7"/>
          <c:order val="7"/>
          <c:tx>
            <c:strRef>
              <c:f>'Ind2'!$B$40</c:f>
              <c:strCache>
                <c:ptCount val="1"/>
                <c:pt idx="0">
                  <c:v>Investimentos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'Ind2'!$C$32:$N$32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'Ind2'!$C$40:$N$40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D99-45ED-8C90-41EB8023626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8688256"/>
        <c:axId val="188689792"/>
      </c:lineChart>
      <c:catAx>
        <c:axId val="18868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689792"/>
        <c:crosses val="autoZero"/>
        <c:auto val="1"/>
        <c:lblAlgn val="ctr"/>
        <c:lblOffset val="100"/>
        <c:noMultiLvlLbl val="0"/>
      </c:catAx>
      <c:valAx>
        <c:axId val="188689792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18868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Análise Mensal da Lucratividade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'Ind2'!$B$23</c:f>
              <c:strCache>
                <c:ptCount val="1"/>
                <c:pt idx="0">
                  <c:v>Lucratividade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'Ind2'!$C$19:$N$19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'Ind2'!$C$23:$N$23</c:f>
              <c:numCache>
                <c:formatCode>0.00%</c:formatCode>
                <c:ptCount val="12"/>
                <c:pt idx="0">
                  <c:v>0.95199999999999996</c:v>
                </c:pt>
                <c:pt idx="1">
                  <c:v>0.32500000000000001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F7-4F40-888F-12F3A9AB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8741120"/>
        <c:axId val="188742656"/>
      </c:barChart>
      <c:catAx>
        <c:axId val="18874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742656"/>
        <c:crosses val="autoZero"/>
        <c:auto val="1"/>
        <c:lblAlgn val="ctr"/>
        <c:lblOffset val="100"/>
        <c:noMultiLvlLbl val="0"/>
      </c:catAx>
      <c:valAx>
        <c:axId val="1887426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8874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FCMes!$B$9</c:f>
              <c:strCache>
                <c:ptCount val="1"/>
                <c:pt idx="0">
                  <c:v>Receitas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FCMes!$C$7:$O$7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FCMes!$C$9:$O$9</c:f>
              <c:numCache>
                <c:formatCode>"R$"#,##0.00</c:formatCode>
                <c:ptCount val="13"/>
                <c:pt idx="0">
                  <c:v>2500</c:v>
                </c:pt>
                <c:pt idx="1">
                  <c:v>1600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ED-4937-8CA5-D52F9E9DE589}"/>
            </c:ext>
          </c:extLst>
        </c:ser>
        <c:ser>
          <c:idx val="2"/>
          <c:order val="1"/>
          <c:tx>
            <c:strRef>
              <c:f>FCMes!$B$10</c:f>
              <c:strCache>
                <c:ptCount val="1"/>
                <c:pt idx="0">
                  <c:v>Despesas</c:v>
                </c:pt>
              </c:strCache>
            </c:strRef>
          </c:tx>
          <c:spPr>
            <a:solidFill>
              <a:srgbClr val="FF5757"/>
            </a:solidFill>
            <a:ln>
              <a:noFill/>
            </a:ln>
            <a:effectLst/>
          </c:spPr>
          <c:invertIfNegative val="0"/>
          <c:cat>
            <c:strRef>
              <c:f>FCMes!$C$7:$O$7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FCMes!$C$10:$O$10</c:f>
              <c:numCache>
                <c:formatCode>"R$"#,##0.00</c:formatCode>
                <c:ptCount val="13"/>
                <c:pt idx="0">
                  <c:v>120</c:v>
                </c:pt>
                <c:pt idx="1">
                  <c:v>1080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ED-4937-8CA5-D52F9E9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9623296"/>
        <c:axId val="189629184"/>
      </c:barChart>
      <c:lineChart>
        <c:grouping val="standard"/>
        <c:varyColors val="0"/>
        <c:ser>
          <c:idx val="3"/>
          <c:order val="2"/>
          <c:tx>
            <c:strRef>
              <c:f>FCMes!$B$11</c:f>
              <c:strCache>
                <c:ptCount val="1"/>
                <c:pt idx="0">
                  <c:v>Lucro / Prejuízo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FCMes!$C$7:$O$7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FCMes!$C$11:$O$11</c:f>
              <c:numCache>
                <c:formatCode>"R$"#,##0.00</c:formatCode>
                <c:ptCount val="13"/>
                <c:pt idx="0">
                  <c:v>2380</c:v>
                </c:pt>
                <c:pt idx="1">
                  <c:v>520</c:v>
                </c:pt>
                <c:pt idx="2">
                  <c:v>950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3850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0ED-4937-8CA5-D52F9E9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23296"/>
        <c:axId val="189629184"/>
      </c:lineChart>
      <c:catAx>
        <c:axId val="18962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629184"/>
        <c:crosses val="autoZero"/>
        <c:auto val="1"/>
        <c:lblAlgn val="ctr"/>
        <c:lblOffset val="100"/>
        <c:noMultiLvlLbl val="0"/>
      </c:catAx>
      <c:valAx>
        <c:axId val="189629184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18962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'Ind2'!$B$7:$C$7</c:f>
          <c:strCache>
            <c:ptCount val="1"/>
            <c:pt idx="0">
              <c:v>Consolidado Anual das Despesas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'Ind2'!$C$8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99-43DD-81CE-6AA06C44EA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99-43DD-81CE-6AA06C44EA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99-43DD-81CE-6AA06C44EA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99-43DD-81CE-6AA06C44EA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199-43DD-81CE-6AA06C44EA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199-43DD-81CE-6AA06C44EA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199-43DD-81CE-6AA06C44EA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199-43DD-81CE-6AA06C44E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'Ind2'!$B$9:$B$16</c:f>
              <c:strCache>
                <c:ptCount val="8"/>
                <c:pt idx="0">
                  <c:v>Despesas Com Produtos</c:v>
                </c:pt>
                <c:pt idx="1">
                  <c:v>Despesas Com Servicos</c:v>
                </c:pt>
                <c:pt idx="2">
                  <c:v>Despesas Não Operacionais</c:v>
                </c:pt>
                <c:pt idx="3">
                  <c:v>Despesas Com RH</c:v>
                </c:pt>
                <c:pt idx="4">
                  <c:v>Despesas Operacionais</c:v>
                </c:pt>
                <c:pt idx="5">
                  <c:v>Despesas Com Marketing</c:v>
                </c:pt>
                <c:pt idx="6">
                  <c:v>Impostos</c:v>
                </c:pt>
                <c:pt idx="7">
                  <c:v>Investimentos</c:v>
                </c:pt>
              </c:strCache>
            </c:strRef>
          </c:cat>
          <c:val>
            <c:numRef>
              <c:f>'Ind2'!$C$9:$C$16</c:f>
              <c:numCache>
                <c:formatCode>_("R$"* #,##0.00_);_("R$"* \(#,##0.00\);_("R$"* "-"??_);_(@_)</c:formatCode>
                <c:ptCount val="8"/>
                <c:pt idx="0">
                  <c:v>120</c:v>
                </c:pt>
                <c:pt idx="1">
                  <c:v>130</c:v>
                </c:pt>
                <c:pt idx="2">
                  <c:v>135</c:v>
                </c:pt>
                <c:pt idx="3">
                  <c:v>500</c:v>
                </c:pt>
                <c:pt idx="4">
                  <c:v>155</c:v>
                </c:pt>
                <c:pt idx="5">
                  <c:v>160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199-43DD-81CE-6AA06C44EA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Ini!A1"/><Relationship Id="rId3" Type="http://schemas.openxmlformats.org/officeDocument/2006/relationships/hyperlink" Target="#Imp!A1"/><Relationship Id="rId7" Type="http://schemas.openxmlformats.org/officeDocument/2006/relationships/image" Target="../media/image1.jpeg"/><Relationship Id="rId2" Type="http://schemas.openxmlformats.org/officeDocument/2006/relationships/hyperlink" Target="#Des!A1"/><Relationship Id="rId1" Type="http://schemas.openxmlformats.org/officeDocument/2006/relationships/hyperlink" Target="#Rec!A1"/><Relationship Id="rId6" Type="http://schemas.openxmlformats.org/officeDocument/2006/relationships/hyperlink" Target="#Ven!A1"/><Relationship Id="rId5" Type="http://schemas.openxmlformats.org/officeDocument/2006/relationships/hyperlink" Target="#das!A1"/><Relationship Id="rId4" Type="http://schemas.openxmlformats.org/officeDocument/2006/relationships/hyperlink" Target="#'Ind2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chart" Target="../charts/chart15.xml"/><Relationship Id="rId7" Type="http://schemas.openxmlformats.org/officeDocument/2006/relationships/hyperlink" Target="#'Ind2'!A1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hyperlink" Target="#Rec!A1"/><Relationship Id="rId11" Type="http://schemas.openxmlformats.org/officeDocument/2006/relationships/hyperlink" Target="#Ini!A1"/><Relationship Id="rId5" Type="http://schemas.openxmlformats.org/officeDocument/2006/relationships/hyperlink" Target="#Imp!A1"/><Relationship Id="rId10" Type="http://schemas.openxmlformats.org/officeDocument/2006/relationships/image" Target="../media/image1.jpeg"/><Relationship Id="rId4" Type="http://schemas.openxmlformats.org/officeDocument/2006/relationships/chart" Target="../charts/chart16.xml"/><Relationship Id="rId9" Type="http://schemas.openxmlformats.org/officeDocument/2006/relationships/hyperlink" Target="#Ven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Duv!A1"/><Relationship Id="rId7" Type="http://schemas.openxmlformats.org/officeDocument/2006/relationships/hyperlink" Target="#'Ind2'!A1"/><Relationship Id="rId2" Type="http://schemas.openxmlformats.org/officeDocument/2006/relationships/hyperlink" Target="#Ini!A1"/><Relationship Id="rId1" Type="http://schemas.openxmlformats.org/officeDocument/2006/relationships/hyperlink" Target="#Imp!A1"/><Relationship Id="rId6" Type="http://schemas.openxmlformats.org/officeDocument/2006/relationships/hyperlink" Target="#Rec!A1"/><Relationship Id="rId11" Type="http://schemas.openxmlformats.org/officeDocument/2006/relationships/image" Target="../media/image1.jpeg"/><Relationship Id="rId5" Type="http://schemas.openxmlformats.org/officeDocument/2006/relationships/hyperlink" Target="#Sou!A1"/><Relationship Id="rId10" Type="http://schemas.openxmlformats.org/officeDocument/2006/relationships/image" Target="../media/image2.png"/><Relationship Id="rId4" Type="http://schemas.openxmlformats.org/officeDocument/2006/relationships/hyperlink" Target="#Sug!A1"/><Relationship Id="rId9" Type="http://schemas.openxmlformats.org/officeDocument/2006/relationships/hyperlink" Target="#Ven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Sug!A1"/><Relationship Id="rId7" Type="http://schemas.openxmlformats.org/officeDocument/2006/relationships/hyperlink" Target="#'Ind2'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Rec!A1"/><Relationship Id="rId5" Type="http://schemas.openxmlformats.org/officeDocument/2006/relationships/hyperlink" Target="#Imp!A1"/><Relationship Id="rId10" Type="http://schemas.openxmlformats.org/officeDocument/2006/relationships/image" Target="../media/image1.jpeg"/><Relationship Id="rId4" Type="http://schemas.openxmlformats.org/officeDocument/2006/relationships/hyperlink" Target="#Sou!A1"/><Relationship Id="rId9" Type="http://schemas.openxmlformats.org/officeDocument/2006/relationships/hyperlink" Target="#Ven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ou!A1"/><Relationship Id="rId13" Type="http://schemas.openxmlformats.org/officeDocument/2006/relationships/hyperlink" Target="#Ven!A1"/><Relationship Id="rId3" Type="http://schemas.openxmlformats.org/officeDocument/2006/relationships/hyperlink" Target="https://go.hotmart.com/I7664951N" TargetMode="External"/><Relationship Id="rId7" Type="http://schemas.openxmlformats.org/officeDocument/2006/relationships/hyperlink" Target="#Sug!A1"/><Relationship Id="rId12" Type="http://schemas.openxmlformats.org/officeDocument/2006/relationships/hyperlink" Target="#das!A1"/><Relationship Id="rId2" Type="http://schemas.openxmlformats.org/officeDocument/2006/relationships/image" Target="../media/image3.png"/><Relationship Id="rId1" Type="http://schemas.openxmlformats.org/officeDocument/2006/relationships/hyperlink" Target="https://www.souza.xyz/categoria-produto/pacotes-de-planilhas/" TargetMode="External"/><Relationship Id="rId6" Type="http://schemas.openxmlformats.org/officeDocument/2006/relationships/hyperlink" Target="#Duv!A1"/><Relationship Id="rId11" Type="http://schemas.openxmlformats.org/officeDocument/2006/relationships/hyperlink" Target="#'Ind2'!A1"/><Relationship Id="rId5" Type="http://schemas.openxmlformats.org/officeDocument/2006/relationships/hyperlink" Target="#Ini!A1"/><Relationship Id="rId10" Type="http://schemas.openxmlformats.org/officeDocument/2006/relationships/hyperlink" Target="#Rec!A1"/><Relationship Id="rId4" Type="http://schemas.openxmlformats.org/officeDocument/2006/relationships/image" Target="../media/image4.png"/><Relationship Id="rId9" Type="http://schemas.openxmlformats.org/officeDocument/2006/relationships/hyperlink" Target="#Imp!A1"/><Relationship Id="rId14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Duv!A1"/><Relationship Id="rId13" Type="http://schemas.openxmlformats.org/officeDocument/2006/relationships/hyperlink" Target="#'Ind2'!A1"/><Relationship Id="rId3" Type="http://schemas.openxmlformats.org/officeDocument/2006/relationships/hyperlink" Target="https://go.hotmart.com/I7664951N" TargetMode="External"/><Relationship Id="rId7" Type="http://schemas.openxmlformats.org/officeDocument/2006/relationships/hyperlink" Target="#Ini!A1"/><Relationship Id="rId12" Type="http://schemas.openxmlformats.org/officeDocument/2006/relationships/hyperlink" Target="#Rec!A1"/><Relationship Id="rId2" Type="http://schemas.openxmlformats.org/officeDocument/2006/relationships/image" Target="../media/image5.png"/><Relationship Id="rId16" Type="http://schemas.openxmlformats.org/officeDocument/2006/relationships/image" Target="../media/image1.jpeg"/><Relationship Id="rId1" Type="http://schemas.openxmlformats.org/officeDocument/2006/relationships/hyperlink" Target="https://www.souza.xyz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Imp!A1"/><Relationship Id="rId5" Type="http://schemas.openxmlformats.org/officeDocument/2006/relationships/hyperlink" Target="https://www.souza.xyz/blog/" TargetMode="External"/><Relationship Id="rId15" Type="http://schemas.openxmlformats.org/officeDocument/2006/relationships/hyperlink" Target="#Ven!A1"/><Relationship Id="rId10" Type="http://schemas.openxmlformats.org/officeDocument/2006/relationships/hyperlink" Target="#Sou!A1"/><Relationship Id="rId4" Type="http://schemas.openxmlformats.org/officeDocument/2006/relationships/image" Target="../media/image6.png"/><Relationship Id="rId9" Type="http://schemas.openxmlformats.org/officeDocument/2006/relationships/hyperlink" Target="#Sug!A1"/><Relationship Id="rId14" Type="http://schemas.openxmlformats.org/officeDocument/2006/relationships/hyperlink" Target="#das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Ind2'!A1"/><Relationship Id="rId7" Type="http://schemas.openxmlformats.org/officeDocument/2006/relationships/hyperlink" Target="#Des!A1"/><Relationship Id="rId2" Type="http://schemas.openxmlformats.org/officeDocument/2006/relationships/hyperlink" Target="#Rec!A1"/><Relationship Id="rId1" Type="http://schemas.openxmlformats.org/officeDocument/2006/relationships/hyperlink" Target="#Imp!A1"/><Relationship Id="rId6" Type="http://schemas.openxmlformats.org/officeDocument/2006/relationships/hyperlink" Target="#Ini!A1"/><Relationship Id="rId5" Type="http://schemas.openxmlformats.org/officeDocument/2006/relationships/hyperlink" Target="#Ven!A1"/><Relationship Id="rId4" Type="http://schemas.openxmlformats.org/officeDocument/2006/relationships/hyperlink" Target="#das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Ini!A1"/><Relationship Id="rId3" Type="http://schemas.openxmlformats.org/officeDocument/2006/relationships/hyperlink" Target="#Imp!A1"/><Relationship Id="rId7" Type="http://schemas.openxmlformats.org/officeDocument/2006/relationships/image" Target="../media/image1.jpeg"/><Relationship Id="rId2" Type="http://schemas.openxmlformats.org/officeDocument/2006/relationships/hyperlink" Target="#Pag!A1"/><Relationship Id="rId1" Type="http://schemas.openxmlformats.org/officeDocument/2006/relationships/hyperlink" Target="#Ven!A1"/><Relationship Id="rId6" Type="http://schemas.openxmlformats.org/officeDocument/2006/relationships/hyperlink" Target="#das!A1"/><Relationship Id="rId5" Type="http://schemas.openxmlformats.org/officeDocument/2006/relationships/hyperlink" Target="#'Ind2'!A1"/><Relationship Id="rId4" Type="http://schemas.openxmlformats.org/officeDocument/2006/relationships/hyperlink" Target="#Rec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Ind2'!A1"/><Relationship Id="rId7" Type="http://schemas.openxmlformats.org/officeDocument/2006/relationships/hyperlink" Target="#Pag!A1"/><Relationship Id="rId2" Type="http://schemas.openxmlformats.org/officeDocument/2006/relationships/hyperlink" Target="#Rec!A1"/><Relationship Id="rId1" Type="http://schemas.openxmlformats.org/officeDocument/2006/relationships/hyperlink" Target="#Imp!A1"/><Relationship Id="rId6" Type="http://schemas.openxmlformats.org/officeDocument/2006/relationships/hyperlink" Target="#Ini!A1"/><Relationship Id="rId5" Type="http://schemas.openxmlformats.org/officeDocument/2006/relationships/hyperlink" Target="#Ven!A1"/><Relationship Id="rId4" Type="http://schemas.openxmlformats.org/officeDocument/2006/relationships/hyperlink" Target="#das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Ind2'!A1"/><Relationship Id="rId13" Type="http://schemas.openxmlformats.org/officeDocument/2006/relationships/hyperlink" Target="#Rec!A1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hyperlink" Target="#Imp!A1"/><Relationship Id="rId17" Type="http://schemas.openxmlformats.org/officeDocument/2006/relationships/hyperlink" Target="#Ini!A1"/><Relationship Id="rId2" Type="http://schemas.openxmlformats.org/officeDocument/2006/relationships/chart" Target="../charts/chart2.xml"/><Relationship Id="rId16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hyperlink" Target="#DRE!A1"/><Relationship Id="rId5" Type="http://schemas.openxmlformats.org/officeDocument/2006/relationships/chart" Target="../charts/chart5.xml"/><Relationship Id="rId15" Type="http://schemas.openxmlformats.org/officeDocument/2006/relationships/hyperlink" Target="#Ven!A1"/><Relationship Id="rId10" Type="http://schemas.openxmlformats.org/officeDocument/2006/relationships/hyperlink" Target="#FCMes!A1"/><Relationship Id="rId4" Type="http://schemas.openxmlformats.org/officeDocument/2006/relationships/chart" Target="../charts/chart4.xml"/><Relationship Id="rId9" Type="http://schemas.openxmlformats.org/officeDocument/2006/relationships/hyperlink" Target="#FCDia!A1"/><Relationship Id="rId14" Type="http://schemas.openxmlformats.org/officeDocument/2006/relationships/hyperlink" Target="#das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FCMes!A1"/><Relationship Id="rId3" Type="http://schemas.openxmlformats.org/officeDocument/2006/relationships/hyperlink" Target="#'Ind2'!A1"/><Relationship Id="rId7" Type="http://schemas.openxmlformats.org/officeDocument/2006/relationships/hyperlink" Target="#FCDia!A1"/><Relationship Id="rId2" Type="http://schemas.openxmlformats.org/officeDocument/2006/relationships/hyperlink" Target="#Rec!A1"/><Relationship Id="rId1" Type="http://schemas.openxmlformats.org/officeDocument/2006/relationships/hyperlink" Target="#Imp!A1"/><Relationship Id="rId6" Type="http://schemas.openxmlformats.org/officeDocument/2006/relationships/hyperlink" Target="#Ini!A1"/><Relationship Id="rId5" Type="http://schemas.openxmlformats.org/officeDocument/2006/relationships/hyperlink" Target="#Ven!A1"/><Relationship Id="rId10" Type="http://schemas.openxmlformats.org/officeDocument/2006/relationships/image" Target="../media/image1.jpeg"/><Relationship Id="rId4" Type="http://schemas.openxmlformats.org/officeDocument/2006/relationships/hyperlink" Target="#das!A1"/><Relationship Id="rId9" Type="http://schemas.openxmlformats.org/officeDocument/2006/relationships/hyperlink" Target="#DRE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FCMes!A1"/><Relationship Id="rId3" Type="http://schemas.openxmlformats.org/officeDocument/2006/relationships/hyperlink" Target="#'Ind2'!A1"/><Relationship Id="rId7" Type="http://schemas.openxmlformats.org/officeDocument/2006/relationships/hyperlink" Target="#FCDia!A1"/><Relationship Id="rId2" Type="http://schemas.openxmlformats.org/officeDocument/2006/relationships/hyperlink" Target="#Rec!A1"/><Relationship Id="rId1" Type="http://schemas.openxmlformats.org/officeDocument/2006/relationships/hyperlink" Target="#Imp!A1"/><Relationship Id="rId6" Type="http://schemas.openxmlformats.org/officeDocument/2006/relationships/hyperlink" Target="#Ini!A1"/><Relationship Id="rId5" Type="http://schemas.openxmlformats.org/officeDocument/2006/relationships/hyperlink" Target="#Ven!A1"/><Relationship Id="rId10" Type="http://schemas.openxmlformats.org/officeDocument/2006/relationships/image" Target="../media/image1.jpeg"/><Relationship Id="rId4" Type="http://schemas.openxmlformats.org/officeDocument/2006/relationships/hyperlink" Target="#das!A1"/><Relationship Id="rId9" Type="http://schemas.openxmlformats.org/officeDocument/2006/relationships/hyperlink" Target="#DRE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FCMes!A1"/><Relationship Id="rId3" Type="http://schemas.openxmlformats.org/officeDocument/2006/relationships/hyperlink" Target="#'Ind2'!A1"/><Relationship Id="rId7" Type="http://schemas.openxmlformats.org/officeDocument/2006/relationships/hyperlink" Target="#FCDia!A1"/><Relationship Id="rId2" Type="http://schemas.openxmlformats.org/officeDocument/2006/relationships/hyperlink" Target="#Rec!A1"/><Relationship Id="rId1" Type="http://schemas.openxmlformats.org/officeDocument/2006/relationships/hyperlink" Target="#Imp!A1"/><Relationship Id="rId6" Type="http://schemas.openxmlformats.org/officeDocument/2006/relationships/hyperlink" Target="#Ini!A1"/><Relationship Id="rId5" Type="http://schemas.openxmlformats.org/officeDocument/2006/relationships/hyperlink" Target="#Ven!A1"/><Relationship Id="rId10" Type="http://schemas.openxmlformats.org/officeDocument/2006/relationships/image" Target="../media/image1.jpeg"/><Relationship Id="rId4" Type="http://schemas.openxmlformats.org/officeDocument/2006/relationships/hyperlink" Target="#das!A1"/><Relationship Id="rId9" Type="http://schemas.openxmlformats.org/officeDocument/2006/relationships/hyperlink" Target="#DRE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Ind2'!A1"/><Relationship Id="rId3" Type="http://schemas.openxmlformats.org/officeDocument/2006/relationships/chart" Target="../charts/chart10.xml"/><Relationship Id="rId7" Type="http://schemas.openxmlformats.org/officeDocument/2006/relationships/hyperlink" Target="#Rec!A1"/><Relationship Id="rId12" Type="http://schemas.openxmlformats.org/officeDocument/2006/relationships/hyperlink" Target="#Ini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hyperlink" Target="#Imp!A1"/><Relationship Id="rId11" Type="http://schemas.openxmlformats.org/officeDocument/2006/relationships/image" Target="../media/image1.jpeg"/><Relationship Id="rId5" Type="http://schemas.openxmlformats.org/officeDocument/2006/relationships/chart" Target="../charts/chart12.xml"/><Relationship Id="rId10" Type="http://schemas.openxmlformats.org/officeDocument/2006/relationships/hyperlink" Target="#Ven!A1"/><Relationship Id="rId4" Type="http://schemas.openxmlformats.org/officeDocument/2006/relationships/chart" Target="../charts/chart11.xml"/><Relationship Id="rId9" Type="http://schemas.openxmlformats.org/officeDocument/2006/relationships/hyperlink" Target="#d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95244</xdr:colOff>
      <xdr:row>1</xdr:row>
      <xdr:rowOff>38100</xdr:rowOff>
    </xdr:from>
    <xdr:to>
      <xdr:col>5</xdr:col>
      <xdr:colOff>733869</xdr:colOff>
      <xdr:row>2</xdr:row>
      <xdr:rowOff>40350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ABB4056-71DF-4522-8F72-0460647874A3}"/>
            </a:ext>
          </a:extLst>
        </xdr:cNvPr>
        <xdr:cNvSpPr/>
      </xdr:nvSpPr>
      <xdr:spPr>
        <a:xfrm>
          <a:off x="2314569" y="447675"/>
          <a:ext cx="972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Receitas</a:t>
          </a:r>
        </a:p>
      </xdr:txBody>
    </xdr:sp>
    <xdr:clientData/>
  </xdr:twoCellAnchor>
  <xdr:twoCellAnchor editAs="absolute">
    <xdr:from>
      <xdr:col>5</xdr:col>
      <xdr:colOff>800100</xdr:colOff>
      <xdr:row>1</xdr:row>
      <xdr:rowOff>38100</xdr:rowOff>
    </xdr:from>
    <xdr:to>
      <xdr:col>5</xdr:col>
      <xdr:colOff>1772100</xdr:colOff>
      <xdr:row>2</xdr:row>
      <xdr:rowOff>40350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51F9E83-F107-4C4F-AB63-EC1DF9AD821D}"/>
            </a:ext>
          </a:extLst>
        </xdr:cNvPr>
        <xdr:cNvSpPr/>
      </xdr:nvSpPr>
      <xdr:spPr>
        <a:xfrm>
          <a:off x="3352800" y="447675"/>
          <a:ext cx="972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Despesas</a:t>
          </a:r>
        </a:p>
      </xdr:txBody>
    </xdr:sp>
    <xdr:clientData/>
  </xdr:twoCellAnchor>
  <xdr:twoCellAnchor editAs="absolute">
    <xdr:from>
      <xdr:col>8</xdr:col>
      <xdr:colOff>914388</xdr:colOff>
      <xdr:row>0</xdr:row>
      <xdr:rowOff>0</xdr:rowOff>
    </xdr:from>
    <xdr:to>
      <xdr:col>9</xdr:col>
      <xdr:colOff>216421</xdr:colOff>
      <xdr:row>0</xdr:row>
      <xdr:rowOff>396000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5</xdr:col>
      <xdr:colOff>960699</xdr:colOff>
      <xdr:row>0</xdr:row>
      <xdr:rowOff>0</xdr:rowOff>
    </xdr:from>
    <xdr:to>
      <xdr:col>7</xdr:col>
      <xdr:colOff>20424</xdr:colOff>
      <xdr:row>0</xdr:row>
      <xdr:rowOff>396000</xdr:rowOff>
    </xdr:to>
    <xdr:sp macro="" textlink="">
      <xdr:nvSpPr>
        <xdr:cNvPr id="11" name="Retângulo 1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PLANO</a:t>
          </a:r>
          <a:r>
            <a:rPr lang="pt-BR" sz="1100" b="1" baseline="0">
              <a:solidFill>
                <a:schemeClr val="bg1"/>
              </a:solidFill>
            </a:rPr>
            <a:t> DE CONTAS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76725</xdr:colOff>
      <xdr:row>0</xdr:row>
      <xdr:rowOff>0</xdr:rowOff>
    </xdr:from>
    <xdr:to>
      <xdr:col>8</xdr:col>
      <xdr:colOff>868886</xdr:colOff>
      <xdr:row>0</xdr:row>
      <xdr:rowOff>396000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9</xdr:col>
      <xdr:colOff>271446</xdr:colOff>
      <xdr:row>0</xdr:row>
      <xdr:rowOff>0</xdr:rowOff>
    </xdr:from>
    <xdr:to>
      <xdr:col>13</xdr:col>
      <xdr:colOff>125930</xdr:colOff>
      <xdr:row>0</xdr:row>
      <xdr:rowOff>396000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4</xdr:col>
      <xdr:colOff>95244</xdr:colOff>
      <xdr:row>0</xdr:row>
      <xdr:rowOff>0</xdr:rowOff>
    </xdr:from>
    <xdr:to>
      <xdr:col>5</xdr:col>
      <xdr:colOff>925505</xdr:colOff>
      <xdr:row>0</xdr:row>
      <xdr:rowOff>396000</xdr:rowOff>
    </xdr:to>
    <xdr:sp macro="[0]!AbrirFormMenu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493652</xdr:colOff>
      <xdr:row>0</xdr:row>
      <xdr:rowOff>396000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13</xdr:col>
      <xdr:colOff>190494</xdr:colOff>
      <xdr:row>0</xdr:row>
      <xdr:rowOff>0</xdr:rowOff>
    </xdr:from>
    <xdr:to>
      <xdr:col>15</xdr:col>
      <xdr:colOff>44978</xdr:colOff>
      <xdr:row>0</xdr:row>
      <xdr:rowOff>396000</xdr:rowOff>
    </xdr:to>
    <xdr:sp macro="" textlink="">
      <xdr:nvSpPr>
        <xdr:cNvPr id="16" name="Retângulo 15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47626</xdr:rowOff>
    </xdr:from>
    <xdr:to>
      <xdr:col>2</xdr:col>
      <xdr:colOff>619125</xdr:colOff>
      <xdr:row>25</xdr:row>
      <xdr:rowOff>104776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5</xdr:row>
      <xdr:rowOff>47626</xdr:rowOff>
    </xdr:from>
    <xdr:to>
      <xdr:col>4</xdr:col>
      <xdr:colOff>609600</xdr:colOff>
      <xdr:row>25</xdr:row>
      <xdr:rowOff>104776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657223</xdr:colOff>
      <xdr:row>5</xdr:row>
      <xdr:rowOff>47625</xdr:rowOff>
    </xdr:from>
    <xdr:to>
      <xdr:col>8</xdr:col>
      <xdr:colOff>69373</xdr:colOff>
      <xdr:row>15</xdr:row>
      <xdr:rowOff>86625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657223</xdr:colOff>
      <xdr:row>15</xdr:row>
      <xdr:rowOff>133350</xdr:rowOff>
    </xdr:from>
    <xdr:to>
      <xdr:col>8</xdr:col>
      <xdr:colOff>69373</xdr:colOff>
      <xdr:row>25</xdr:row>
      <xdr:rowOff>172350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4</xdr:col>
      <xdr:colOff>76188</xdr:colOff>
      <xdr:row>0</xdr:row>
      <xdr:rowOff>0</xdr:rowOff>
    </xdr:from>
    <xdr:to>
      <xdr:col>5</xdr:col>
      <xdr:colOff>445021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3</xdr:col>
      <xdr:colOff>122499</xdr:colOff>
      <xdr:row>0</xdr:row>
      <xdr:rowOff>0</xdr:rowOff>
    </xdr:from>
    <xdr:to>
      <xdr:col>3</xdr:col>
      <xdr:colOff>1382499</xdr:colOff>
      <xdr:row>1</xdr:row>
      <xdr:rowOff>15000</xdr:rowOff>
    </xdr:to>
    <xdr:sp macro="" textlink="">
      <xdr:nvSpPr>
        <xdr:cNvPr id="7" name="Retângulo 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1438800</xdr:colOff>
      <xdr:row>0</xdr:row>
      <xdr:rowOff>0</xdr:rowOff>
    </xdr:from>
    <xdr:to>
      <xdr:col>4</xdr:col>
      <xdr:colOff>30686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5</xdr:col>
      <xdr:colOff>500046</xdr:colOff>
      <xdr:row>0</xdr:row>
      <xdr:rowOff>0</xdr:rowOff>
    </xdr:from>
    <xdr:to>
      <xdr:col>5</xdr:col>
      <xdr:colOff>1573730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</xdr:col>
      <xdr:colOff>2133594</xdr:colOff>
      <xdr:row>0</xdr:row>
      <xdr:rowOff>0</xdr:rowOff>
    </xdr:from>
    <xdr:to>
      <xdr:col>3</xdr:col>
      <xdr:colOff>87305</xdr:colOff>
      <xdr:row>1</xdr:row>
      <xdr:rowOff>15000</xdr:rowOff>
    </xdr:to>
    <xdr:sp macro="[0]!AbrirFormMenu" textlink="">
      <xdr:nvSpPr>
        <xdr:cNvPr id="10" name="Retângulo 9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827027</xdr:colOff>
      <xdr:row>1</xdr:row>
      <xdr:rowOff>15000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5</xdr:col>
      <xdr:colOff>1638294</xdr:colOff>
      <xdr:row>0</xdr:row>
      <xdr:rowOff>0</xdr:rowOff>
    </xdr:from>
    <xdr:to>
      <xdr:col>6</xdr:col>
      <xdr:colOff>178328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200019</xdr:colOff>
      <xdr:row>0</xdr:row>
      <xdr:rowOff>0</xdr:rowOff>
    </xdr:from>
    <xdr:to>
      <xdr:col>10</xdr:col>
      <xdr:colOff>25927</xdr:colOff>
      <xdr:row>0</xdr:row>
      <xdr:rowOff>396000</xdr:rowOff>
    </xdr:to>
    <xdr:sp macro="" textlink="">
      <xdr:nvSpPr>
        <xdr:cNvPr id="14" name="Retângulo 1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2</xdr:col>
      <xdr:colOff>303479</xdr:colOff>
      <xdr:row>1</xdr:row>
      <xdr:rowOff>28575</xdr:rowOff>
    </xdr:from>
    <xdr:to>
      <xdr:col>4</xdr:col>
      <xdr:colOff>105029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0AFD00-7F31-445A-99CB-7D7EF96E3D8C}"/>
            </a:ext>
          </a:extLst>
        </xdr:cNvPr>
        <xdr:cNvSpPr/>
      </xdr:nvSpPr>
      <xdr:spPr>
        <a:xfrm>
          <a:off x="2351354" y="438150"/>
          <a:ext cx="111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4</xdr:col>
      <xdr:colOff>161924</xdr:colOff>
      <xdr:row>1</xdr:row>
      <xdr:rowOff>28575</xdr:rowOff>
    </xdr:from>
    <xdr:to>
      <xdr:col>6</xdr:col>
      <xdr:colOff>58724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29062EFE-3BC6-47B4-A712-338F8F54F257}"/>
            </a:ext>
          </a:extLst>
        </xdr:cNvPr>
        <xdr:cNvSpPr/>
      </xdr:nvSpPr>
      <xdr:spPr>
        <a:xfrm>
          <a:off x="3524249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6</xdr:col>
      <xdr:colOff>114300</xdr:colOff>
      <xdr:row>1</xdr:row>
      <xdr:rowOff>28575</xdr:rowOff>
    </xdr:from>
    <xdr:to>
      <xdr:col>8</xdr:col>
      <xdr:colOff>11100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2D8979D8-CBC2-42DF-BD81-63C5A2CECA04}"/>
            </a:ext>
          </a:extLst>
        </xdr:cNvPr>
        <xdr:cNvSpPr/>
      </xdr:nvSpPr>
      <xdr:spPr>
        <a:xfrm>
          <a:off x="4695825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57150</xdr:colOff>
      <xdr:row>1</xdr:row>
      <xdr:rowOff>28575</xdr:rowOff>
    </xdr:from>
    <xdr:to>
      <xdr:col>9</xdr:col>
      <xdr:colOff>563550</xdr:colOff>
      <xdr:row>2</xdr:row>
      <xdr:rowOff>38100</xdr:rowOff>
    </xdr:to>
    <xdr:sp macro="" textlink="">
      <xdr:nvSpPr>
        <xdr:cNvPr id="10" name="Retângulo 9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A3E15C6A-D9BA-495E-B9EA-BEDC9DA4CAA6}"/>
            </a:ext>
          </a:extLst>
        </xdr:cNvPr>
        <xdr:cNvSpPr/>
      </xdr:nvSpPr>
      <xdr:spPr>
        <a:xfrm>
          <a:off x="5857875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4</xdr:col>
      <xdr:colOff>151080</xdr:colOff>
      <xdr:row>0</xdr:row>
      <xdr:rowOff>0</xdr:rowOff>
    </xdr:from>
    <xdr:to>
      <xdr:col>6</xdr:col>
      <xdr:colOff>191880</xdr:colOff>
      <xdr:row>0</xdr:row>
      <xdr:rowOff>396000</xdr:rowOff>
    </xdr:to>
    <xdr:sp macro="" textlink="">
      <xdr:nvSpPr>
        <xdr:cNvPr id="12" name="Retângulo 11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405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6</xdr:col>
      <xdr:colOff>248181</xdr:colOff>
      <xdr:row>0</xdr:row>
      <xdr:rowOff>0</xdr:rowOff>
    </xdr:from>
    <xdr:to>
      <xdr:col>8</xdr:col>
      <xdr:colOff>154517</xdr:colOff>
      <xdr:row>0</xdr:row>
      <xdr:rowOff>396000</xdr:rowOff>
    </xdr:to>
    <xdr:sp macro="" textlink="">
      <xdr:nvSpPr>
        <xdr:cNvPr id="13" name="Retângulo 1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10</xdr:col>
      <xdr:colOff>80952</xdr:colOff>
      <xdr:row>0</xdr:row>
      <xdr:rowOff>0</xdr:rowOff>
    </xdr:from>
    <xdr:to>
      <xdr:col>11</xdr:col>
      <xdr:colOff>545036</xdr:colOff>
      <xdr:row>0</xdr:row>
      <xdr:rowOff>396000</xdr:rowOff>
    </xdr:to>
    <xdr:sp macro="" textlink="">
      <xdr:nvSpPr>
        <xdr:cNvPr id="15" name="Retângulo 1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7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266700</xdr:colOff>
      <xdr:row>0</xdr:row>
      <xdr:rowOff>0</xdr:rowOff>
    </xdr:from>
    <xdr:to>
      <xdr:col>4</xdr:col>
      <xdr:colOff>115886</xdr:colOff>
      <xdr:row>0</xdr:row>
      <xdr:rowOff>396000</xdr:rowOff>
    </xdr:to>
    <xdr:sp macro="[0]!AbrirFormMenu" textlink="">
      <xdr:nvSpPr>
        <xdr:cNvPr id="17" name="Retângulo 16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75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oneCell">
    <xdr:from>
      <xdr:col>17</xdr:col>
      <xdr:colOff>57150</xdr:colOff>
      <xdr:row>6</xdr:row>
      <xdr:rowOff>28575</xdr:rowOff>
    </xdr:from>
    <xdr:to>
      <xdr:col>17</xdr:col>
      <xdr:colOff>560737</xdr:colOff>
      <xdr:row>6</xdr:row>
      <xdr:rowOff>532575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2038350"/>
          <a:ext cx="503587" cy="50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8</xdr:row>
      <xdr:rowOff>28575</xdr:rowOff>
    </xdr:from>
    <xdr:to>
      <xdr:col>17</xdr:col>
      <xdr:colOff>560737</xdr:colOff>
      <xdr:row>8</xdr:row>
      <xdr:rowOff>532575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2647950"/>
          <a:ext cx="503587" cy="50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10</xdr:row>
      <xdr:rowOff>28575</xdr:rowOff>
    </xdr:from>
    <xdr:to>
      <xdr:col>17</xdr:col>
      <xdr:colOff>560737</xdr:colOff>
      <xdr:row>10</xdr:row>
      <xdr:rowOff>532575</xdr:rowOff>
    </xdr:to>
    <xdr:pic>
      <xdr:nvPicPr>
        <xdr:cNvPr id="19" name="Imagem 1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3257550"/>
          <a:ext cx="503587" cy="50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12</xdr:row>
      <xdr:rowOff>28575</xdr:rowOff>
    </xdr:from>
    <xdr:to>
      <xdr:col>17</xdr:col>
      <xdr:colOff>560737</xdr:colOff>
      <xdr:row>12</xdr:row>
      <xdr:rowOff>532575</xdr:rowOff>
    </xdr:to>
    <xdr:pic>
      <xdr:nvPicPr>
        <xdr:cNvPr id="20" name="Imagem 1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3867150"/>
          <a:ext cx="503587" cy="50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14</xdr:row>
      <xdr:rowOff>28575</xdr:rowOff>
    </xdr:from>
    <xdr:to>
      <xdr:col>17</xdr:col>
      <xdr:colOff>560737</xdr:colOff>
      <xdr:row>14</xdr:row>
      <xdr:rowOff>532575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4476750"/>
          <a:ext cx="503587" cy="50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16</xdr:row>
      <xdr:rowOff>28575</xdr:rowOff>
    </xdr:from>
    <xdr:to>
      <xdr:col>17</xdr:col>
      <xdr:colOff>560737</xdr:colOff>
      <xdr:row>16</xdr:row>
      <xdr:rowOff>532575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5086350"/>
          <a:ext cx="503587" cy="50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</xdr:colOff>
      <xdr:row>18</xdr:row>
      <xdr:rowOff>28575</xdr:rowOff>
    </xdr:from>
    <xdr:to>
      <xdr:col>17</xdr:col>
      <xdr:colOff>560737</xdr:colOff>
      <xdr:row>18</xdr:row>
      <xdr:rowOff>532575</xdr:rowOff>
    </xdr:to>
    <xdr:pic>
      <xdr:nvPicPr>
        <xdr:cNvPr id="23" name="Imagem 2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45" r="16927"/>
        <a:stretch/>
      </xdr:blipFill>
      <xdr:spPr>
        <a:xfrm>
          <a:off x="11344275" y="5695950"/>
          <a:ext cx="503587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6</xdr:colOff>
      <xdr:row>0</xdr:row>
      <xdr:rowOff>0</xdr:rowOff>
    </xdr:from>
    <xdr:to>
      <xdr:col>1</xdr:col>
      <xdr:colOff>807983</xdr:colOff>
      <xdr:row>0</xdr:row>
      <xdr:rowOff>396000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0</xdr:row>
      <xdr:rowOff>0</xdr:rowOff>
    </xdr:from>
    <xdr:to>
      <xdr:col>13</xdr:col>
      <xdr:colOff>464084</xdr:colOff>
      <xdr:row>0</xdr:row>
      <xdr:rowOff>396000</xdr:rowOff>
    </xdr:to>
    <xdr:sp macro="" textlink="">
      <xdr:nvSpPr>
        <xdr:cNvPr id="24" name="Retângulo 2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2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2170373</xdr:colOff>
      <xdr:row>1</xdr:row>
      <xdr:rowOff>28575</xdr:rowOff>
    </xdr:from>
    <xdr:to>
      <xdr:col>1</xdr:col>
      <xdr:colOff>3286373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F0AFD00-7F31-445A-99CB-7D7EF96E3D8C}"/>
            </a:ext>
          </a:extLst>
        </xdr:cNvPr>
        <xdr:cNvSpPr/>
      </xdr:nvSpPr>
      <xdr:spPr>
        <a:xfrm>
          <a:off x="2351348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3343268</xdr:colOff>
      <xdr:row>1</xdr:row>
      <xdr:rowOff>28575</xdr:rowOff>
    </xdr:from>
    <xdr:to>
      <xdr:col>1</xdr:col>
      <xdr:colOff>4459268</xdr:colOff>
      <xdr:row>2</xdr:row>
      <xdr:rowOff>38100</xdr:rowOff>
    </xdr:to>
    <xdr:sp macro="" textlink="">
      <xdr:nvSpPr>
        <xdr:cNvPr id="18" name="Retângulo 1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9062EFE-3BC6-47B4-A712-338F8F54F257}"/>
            </a:ext>
          </a:extLst>
        </xdr:cNvPr>
        <xdr:cNvSpPr/>
      </xdr:nvSpPr>
      <xdr:spPr>
        <a:xfrm>
          <a:off x="3524243" y="438150"/>
          <a:ext cx="111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4514844</xdr:colOff>
      <xdr:row>1</xdr:row>
      <xdr:rowOff>28575</xdr:rowOff>
    </xdr:from>
    <xdr:to>
      <xdr:col>1</xdr:col>
      <xdr:colOff>5630844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2D8979D8-CBC2-42DF-BD81-63C5A2CECA04}"/>
            </a:ext>
          </a:extLst>
        </xdr:cNvPr>
        <xdr:cNvSpPr/>
      </xdr:nvSpPr>
      <xdr:spPr>
        <a:xfrm>
          <a:off x="4695819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5676894</xdr:colOff>
      <xdr:row>1</xdr:row>
      <xdr:rowOff>28575</xdr:rowOff>
    </xdr:from>
    <xdr:to>
      <xdr:col>3</xdr:col>
      <xdr:colOff>849294</xdr:colOff>
      <xdr:row>2</xdr:row>
      <xdr:rowOff>38100</xdr:rowOff>
    </xdr:to>
    <xdr:sp macro="" textlink="">
      <xdr:nvSpPr>
        <xdr:cNvPr id="20" name="Retângulo 19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A3E15C6A-D9BA-495E-B9EA-BEDC9DA4CAA6}"/>
            </a:ext>
          </a:extLst>
        </xdr:cNvPr>
        <xdr:cNvSpPr/>
      </xdr:nvSpPr>
      <xdr:spPr>
        <a:xfrm>
          <a:off x="5857869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2</xdr:col>
      <xdr:colOff>114288</xdr:colOff>
      <xdr:row>0</xdr:row>
      <xdr:rowOff>0</xdr:rowOff>
    </xdr:from>
    <xdr:to>
      <xdr:col>3</xdr:col>
      <xdr:colOff>921271</xdr:colOff>
      <xdr:row>0</xdr:row>
      <xdr:rowOff>396000</xdr:rowOff>
    </xdr:to>
    <xdr:sp macro="" textlink="">
      <xdr:nvSpPr>
        <xdr:cNvPr id="36" name="Retângulo 35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1</xdr:col>
      <xdr:colOff>3332424</xdr:colOff>
      <xdr:row>0</xdr:row>
      <xdr:rowOff>0</xdr:rowOff>
    </xdr:from>
    <xdr:to>
      <xdr:col>1</xdr:col>
      <xdr:colOff>4592424</xdr:colOff>
      <xdr:row>0</xdr:row>
      <xdr:rowOff>396000</xdr:rowOff>
    </xdr:to>
    <xdr:sp macro="" textlink="">
      <xdr:nvSpPr>
        <xdr:cNvPr id="37" name="Retângulo 36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</xdr:col>
      <xdr:colOff>4648725</xdr:colOff>
      <xdr:row>0</xdr:row>
      <xdr:rowOff>0</xdr:rowOff>
    </xdr:from>
    <xdr:to>
      <xdr:col>2</xdr:col>
      <xdr:colOff>68786</xdr:colOff>
      <xdr:row>0</xdr:row>
      <xdr:rowOff>396000</xdr:rowOff>
    </xdr:to>
    <xdr:sp macro="" textlink="">
      <xdr:nvSpPr>
        <xdr:cNvPr id="38" name="Retângulo 37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3</xdr:col>
      <xdr:colOff>976296</xdr:colOff>
      <xdr:row>0</xdr:row>
      <xdr:rowOff>0</xdr:rowOff>
    </xdr:from>
    <xdr:to>
      <xdr:col>3</xdr:col>
      <xdr:colOff>2049980</xdr:colOff>
      <xdr:row>0</xdr:row>
      <xdr:rowOff>396000</xdr:rowOff>
    </xdr:to>
    <xdr:sp macro="" textlink="">
      <xdr:nvSpPr>
        <xdr:cNvPr id="39" name="Retângulo 38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1</xdr:col>
      <xdr:colOff>2133594</xdr:colOff>
      <xdr:row>0</xdr:row>
      <xdr:rowOff>0</xdr:rowOff>
    </xdr:from>
    <xdr:to>
      <xdr:col>1</xdr:col>
      <xdr:colOff>3297230</xdr:colOff>
      <xdr:row>0</xdr:row>
      <xdr:rowOff>396000</xdr:rowOff>
    </xdr:to>
    <xdr:sp macro="[0]!AbrirFormMenu" textlink="">
      <xdr:nvSpPr>
        <xdr:cNvPr id="40" name="Retângulo 39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827027</xdr:colOff>
      <xdr:row>0</xdr:row>
      <xdr:rowOff>396000</xdr:rowOff>
    </xdr:to>
    <xdr:pic>
      <xdr:nvPicPr>
        <xdr:cNvPr id="41" name="Imagem 4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2114544</xdr:colOff>
      <xdr:row>0</xdr:row>
      <xdr:rowOff>0</xdr:rowOff>
    </xdr:from>
    <xdr:to>
      <xdr:col>3</xdr:col>
      <xdr:colOff>3188228</xdr:colOff>
      <xdr:row>0</xdr:row>
      <xdr:rowOff>396000</xdr:rowOff>
    </xdr:to>
    <xdr:sp macro="" textlink="">
      <xdr:nvSpPr>
        <xdr:cNvPr id="42" name="Retângulo 4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B5D43670-85B3-4F66-9561-D4B9243EAC87}"/>
            </a:ext>
          </a:extLst>
        </xdr:cNvPr>
        <xdr:cNvSpPr txBox="1"/>
      </xdr:nvSpPr>
      <xdr:spPr>
        <a:xfrm>
          <a:off x="7639050" y="1426634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absolute">
    <xdr:from>
      <xdr:col>4</xdr:col>
      <xdr:colOff>228600</xdr:colOff>
      <xdr:row>2</xdr:row>
      <xdr:rowOff>275514</xdr:rowOff>
    </xdr:from>
    <xdr:to>
      <xdr:col>9</xdr:col>
      <xdr:colOff>857250</xdr:colOff>
      <xdr:row>8</xdr:row>
      <xdr:rowOff>13961</xdr:rowOff>
    </xdr:to>
    <xdr:pic>
      <xdr:nvPicPr>
        <xdr:cNvPr id="25" name="Imagem 24">
          <a:hlinkClick xmlns:r="http://schemas.openxmlformats.org/officeDocument/2006/relationships" r:id="rId1" tooltip="Pacotes de Planilhas SOUZA"/>
          <a:extLst>
            <a:ext uri="{FF2B5EF4-FFF2-40B4-BE49-F238E27FC236}">
              <a16:creationId xmlns="" xmlns:a16="http://schemas.microsoft.com/office/drawing/2014/main" id="{77AEFF25-3F23-4C31-BB18-922CB46D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2825" y="970839"/>
          <a:ext cx="4143375" cy="1548197"/>
        </a:xfrm>
        <a:prstGeom prst="rect">
          <a:avLst/>
        </a:prstGeom>
      </xdr:spPr>
    </xdr:pic>
    <xdr:clientData/>
  </xdr:twoCellAnchor>
  <xdr:twoCellAnchor editAs="absolute">
    <xdr:from>
      <xdr:col>4</xdr:col>
      <xdr:colOff>228600</xdr:colOff>
      <xdr:row>7</xdr:row>
      <xdr:rowOff>276225</xdr:rowOff>
    </xdr:from>
    <xdr:to>
      <xdr:col>9</xdr:col>
      <xdr:colOff>857250</xdr:colOff>
      <xdr:row>12</xdr:row>
      <xdr:rowOff>294852</xdr:rowOff>
    </xdr:to>
    <xdr:pic>
      <xdr:nvPicPr>
        <xdr:cNvPr id="27" name="Imagem 26">
          <a:hlinkClick xmlns:r="http://schemas.openxmlformats.org/officeDocument/2006/relationships" r:id="rId3" tooltip="Curso Online de Excel do Básico ao Avançado"/>
          <a:extLst>
            <a:ext uri="{FF2B5EF4-FFF2-40B4-BE49-F238E27FC236}">
              <a16:creationId xmlns="" xmlns:a16="http://schemas.microsoft.com/office/drawing/2014/main" id="{AB1B80BF-79E2-47A1-A591-DE6123A2B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62825" y="2476500"/>
          <a:ext cx="4143375" cy="1542627"/>
        </a:xfrm>
        <a:prstGeom prst="rect">
          <a:avLst/>
        </a:prstGeom>
      </xdr:spPr>
    </xdr:pic>
    <xdr:clientData/>
  </xdr:twoCellAnchor>
  <xdr:twoCellAnchor editAs="absolute">
    <xdr:from>
      <xdr:col>2</xdr:col>
      <xdr:colOff>1732223</xdr:colOff>
      <xdr:row>1</xdr:row>
      <xdr:rowOff>28575</xdr:rowOff>
    </xdr:from>
    <xdr:to>
      <xdr:col>2</xdr:col>
      <xdr:colOff>2848223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9F0AFD00-7F31-445A-99CB-7D7EF96E3D8C}"/>
            </a:ext>
          </a:extLst>
        </xdr:cNvPr>
        <xdr:cNvSpPr/>
      </xdr:nvSpPr>
      <xdr:spPr>
        <a:xfrm>
          <a:off x="2351348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2905118</xdr:colOff>
      <xdr:row>1</xdr:row>
      <xdr:rowOff>28575</xdr:rowOff>
    </xdr:from>
    <xdr:to>
      <xdr:col>2</xdr:col>
      <xdr:colOff>4021118</xdr:colOff>
      <xdr:row>2</xdr:row>
      <xdr:rowOff>38100</xdr:rowOff>
    </xdr:to>
    <xdr:sp macro="" textlink="">
      <xdr:nvSpPr>
        <xdr:cNvPr id="18" name="Retângulo 1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29062EFE-3BC6-47B4-A712-338F8F54F257}"/>
            </a:ext>
          </a:extLst>
        </xdr:cNvPr>
        <xdr:cNvSpPr/>
      </xdr:nvSpPr>
      <xdr:spPr>
        <a:xfrm>
          <a:off x="3524243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4076694</xdr:colOff>
      <xdr:row>1</xdr:row>
      <xdr:rowOff>28575</xdr:rowOff>
    </xdr:from>
    <xdr:to>
      <xdr:col>2</xdr:col>
      <xdr:colOff>5192694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2D8979D8-CBC2-42DF-BD81-63C5A2CECA04}"/>
            </a:ext>
          </a:extLst>
        </xdr:cNvPr>
        <xdr:cNvSpPr/>
      </xdr:nvSpPr>
      <xdr:spPr>
        <a:xfrm>
          <a:off x="4695819" y="438150"/>
          <a:ext cx="111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5238744</xdr:colOff>
      <xdr:row>1</xdr:row>
      <xdr:rowOff>28575</xdr:rowOff>
    </xdr:from>
    <xdr:to>
      <xdr:col>3</xdr:col>
      <xdr:colOff>982644</xdr:colOff>
      <xdr:row>2</xdr:row>
      <xdr:rowOff>38100</xdr:rowOff>
    </xdr:to>
    <xdr:sp macro="" textlink="">
      <xdr:nvSpPr>
        <xdr:cNvPr id="20" name="Retângulo 19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A3E15C6A-D9BA-495E-B9EA-BEDC9DA4CAA6}"/>
            </a:ext>
          </a:extLst>
        </xdr:cNvPr>
        <xdr:cNvSpPr/>
      </xdr:nvSpPr>
      <xdr:spPr>
        <a:xfrm>
          <a:off x="5857869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3</xdr:col>
      <xdr:colOff>9513</xdr:colOff>
      <xdr:row>0</xdr:row>
      <xdr:rowOff>0</xdr:rowOff>
    </xdr:from>
    <xdr:to>
      <xdr:col>3</xdr:col>
      <xdr:colOff>1054621</xdr:colOff>
      <xdr:row>0</xdr:row>
      <xdr:rowOff>396000</xdr:rowOff>
    </xdr:to>
    <xdr:sp macro="" textlink="">
      <xdr:nvSpPr>
        <xdr:cNvPr id="37" name="Retângulo 36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2</xdr:col>
      <xdr:colOff>2894274</xdr:colOff>
      <xdr:row>0</xdr:row>
      <xdr:rowOff>0</xdr:rowOff>
    </xdr:from>
    <xdr:to>
      <xdr:col>2</xdr:col>
      <xdr:colOff>4154274</xdr:colOff>
      <xdr:row>0</xdr:row>
      <xdr:rowOff>396000</xdr:rowOff>
    </xdr:to>
    <xdr:sp macro="" textlink="">
      <xdr:nvSpPr>
        <xdr:cNvPr id="38" name="Retângulo 37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4210575</xdr:colOff>
      <xdr:row>0</xdr:row>
      <xdr:rowOff>0</xdr:rowOff>
    </xdr:from>
    <xdr:to>
      <xdr:col>2</xdr:col>
      <xdr:colOff>5336111</xdr:colOff>
      <xdr:row>0</xdr:row>
      <xdr:rowOff>396000</xdr:rowOff>
    </xdr:to>
    <xdr:sp macro="" textlink="">
      <xdr:nvSpPr>
        <xdr:cNvPr id="39" name="Retângulo 38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3</xdr:col>
      <xdr:colOff>1109646</xdr:colOff>
      <xdr:row>0</xdr:row>
      <xdr:rowOff>0</xdr:rowOff>
    </xdr:from>
    <xdr:to>
      <xdr:col>5</xdr:col>
      <xdr:colOff>287855</xdr:colOff>
      <xdr:row>0</xdr:row>
      <xdr:rowOff>396000</xdr:rowOff>
    </xdr:to>
    <xdr:sp macro="" textlink="">
      <xdr:nvSpPr>
        <xdr:cNvPr id="40" name="Retângulo 39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1695444</xdr:colOff>
      <xdr:row>0</xdr:row>
      <xdr:rowOff>0</xdr:rowOff>
    </xdr:from>
    <xdr:to>
      <xdr:col>2</xdr:col>
      <xdr:colOff>2859080</xdr:colOff>
      <xdr:row>0</xdr:row>
      <xdr:rowOff>396000</xdr:rowOff>
    </xdr:to>
    <xdr:sp macro="[0]!AbrirFormMenu" textlink="">
      <xdr:nvSpPr>
        <xdr:cNvPr id="41" name="Retângulo 40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388877</xdr:colOff>
      <xdr:row>0</xdr:row>
      <xdr:rowOff>396000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5</xdr:col>
      <xdr:colOff>352419</xdr:colOff>
      <xdr:row>0</xdr:row>
      <xdr:rowOff>0</xdr:rowOff>
    </xdr:from>
    <xdr:to>
      <xdr:col>7</xdr:col>
      <xdr:colOff>425978</xdr:colOff>
      <xdr:row>0</xdr:row>
      <xdr:rowOff>396000</xdr:rowOff>
    </xdr:to>
    <xdr:sp macro="" textlink="">
      <xdr:nvSpPr>
        <xdr:cNvPr id="43" name="Retângulo 4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39303</xdr:rowOff>
    </xdr:from>
    <xdr:to>
      <xdr:col>2</xdr:col>
      <xdr:colOff>1264768</xdr:colOff>
      <xdr:row>11</xdr:row>
      <xdr:rowOff>124119</xdr:rowOff>
    </xdr:to>
    <xdr:pic>
      <xdr:nvPicPr>
        <xdr:cNvPr id="41" name="Imagem 40">
          <a:hlinkClick xmlns:r="http://schemas.openxmlformats.org/officeDocument/2006/relationships" r:id="rId1" tooltip="SOUZA Planilhas Gerenciais"/>
          <a:extLst>
            <a:ext uri="{FF2B5EF4-FFF2-40B4-BE49-F238E27FC236}">
              <a16:creationId xmlns="" xmlns:a16="http://schemas.microsoft.com/office/drawing/2014/main" id="{73490F66-ACA7-437F-B94A-984E6272D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315653"/>
          <a:ext cx="2645893" cy="2694666"/>
        </a:xfrm>
        <a:prstGeom prst="rect">
          <a:avLst/>
        </a:prstGeom>
      </xdr:spPr>
    </xdr:pic>
    <xdr:clientData/>
  </xdr:twoCellAnchor>
  <xdr:twoCellAnchor editAs="oneCell">
    <xdr:from>
      <xdr:col>3</xdr:col>
      <xdr:colOff>350927</xdr:colOff>
      <xdr:row>4</xdr:row>
      <xdr:rowOff>39303</xdr:rowOff>
    </xdr:from>
    <xdr:to>
      <xdr:col>3</xdr:col>
      <xdr:colOff>3002917</xdr:colOff>
      <xdr:row>11</xdr:row>
      <xdr:rowOff>124119</xdr:rowOff>
    </xdr:to>
    <xdr:pic>
      <xdr:nvPicPr>
        <xdr:cNvPr id="42" name="Imagem 41">
          <a:hlinkClick xmlns:r="http://schemas.openxmlformats.org/officeDocument/2006/relationships" r:id="rId3" tooltip="Curso Online de Excel do Básico ao Avançado"/>
          <a:extLst>
            <a:ext uri="{FF2B5EF4-FFF2-40B4-BE49-F238E27FC236}">
              <a16:creationId xmlns="" xmlns:a16="http://schemas.microsoft.com/office/drawing/2014/main" id="{F3BEFA7C-E03C-4BEC-BD3A-80F86D88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4152" y="1315653"/>
          <a:ext cx="2651990" cy="2694666"/>
        </a:xfrm>
        <a:prstGeom prst="rect">
          <a:avLst/>
        </a:prstGeom>
      </xdr:spPr>
    </xdr:pic>
    <xdr:clientData/>
  </xdr:twoCellAnchor>
  <xdr:twoCellAnchor editAs="oneCell">
    <xdr:from>
      <xdr:col>3</xdr:col>
      <xdr:colOff>3369012</xdr:colOff>
      <xdr:row>4</xdr:row>
      <xdr:rowOff>57593</xdr:rowOff>
    </xdr:from>
    <xdr:to>
      <xdr:col>4</xdr:col>
      <xdr:colOff>845498</xdr:colOff>
      <xdr:row>11</xdr:row>
      <xdr:rowOff>124119</xdr:rowOff>
    </xdr:to>
    <xdr:pic>
      <xdr:nvPicPr>
        <xdr:cNvPr id="43" name="Imagem 42">
          <a:hlinkClick xmlns:r="http://schemas.openxmlformats.org/officeDocument/2006/relationships" r:id="rId5" tooltip="Blog da SOUZA Planilhas Gerenciais"/>
          <a:extLst>
            <a:ext uri="{FF2B5EF4-FFF2-40B4-BE49-F238E27FC236}">
              <a16:creationId xmlns="" xmlns:a16="http://schemas.microsoft.com/office/drawing/2014/main" id="{E1DF45A7-8464-425C-A345-47EC7108E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12237" y="1333943"/>
          <a:ext cx="2658086" cy="2676376"/>
        </a:xfrm>
        <a:prstGeom prst="rect">
          <a:avLst/>
        </a:prstGeom>
      </xdr:spPr>
    </xdr:pic>
    <xdr:clientData/>
  </xdr:twoCellAnchor>
  <xdr:twoCellAnchor editAs="absolute">
    <xdr:from>
      <xdr:col>2</xdr:col>
      <xdr:colOff>789248</xdr:colOff>
      <xdr:row>1</xdr:row>
      <xdr:rowOff>28575</xdr:rowOff>
    </xdr:from>
    <xdr:to>
      <xdr:col>3</xdr:col>
      <xdr:colOff>524123</xdr:colOff>
      <xdr:row>2</xdr:row>
      <xdr:rowOff>38100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9F0AFD00-7F31-445A-99CB-7D7EF96E3D8C}"/>
            </a:ext>
          </a:extLst>
        </xdr:cNvPr>
        <xdr:cNvSpPr/>
      </xdr:nvSpPr>
      <xdr:spPr>
        <a:xfrm>
          <a:off x="2351348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3</xdr:col>
      <xdr:colOff>581018</xdr:colOff>
      <xdr:row>1</xdr:row>
      <xdr:rowOff>28575</xdr:rowOff>
    </xdr:from>
    <xdr:to>
      <xdr:col>3</xdr:col>
      <xdr:colOff>1697018</xdr:colOff>
      <xdr:row>2</xdr:row>
      <xdr:rowOff>38100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29062EFE-3BC6-47B4-A712-338F8F54F257}"/>
            </a:ext>
          </a:extLst>
        </xdr:cNvPr>
        <xdr:cNvSpPr/>
      </xdr:nvSpPr>
      <xdr:spPr>
        <a:xfrm>
          <a:off x="3524243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3</xdr:col>
      <xdr:colOff>1752594</xdr:colOff>
      <xdr:row>1</xdr:row>
      <xdr:rowOff>28575</xdr:rowOff>
    </xdr:from>
    <xdr:to>
      <xdr:col>3</xdr:col>
      <xdr:colOff>2868594</xdr:colOff>
      <xdr:row>2</xdr:row>
      <xdr:rowOff>38100</xdr:rowOff>
    </xdr:to>
    <xdr:sp macro="" textlink="">
      <xdr:nvSpPr>
        <xdr:cNvPr id="24" name="Retângulo 23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2D8979D8-CBC2-42DF-BD81-63C5A2CECA04}"/>
            </a:ext>
          </a:extLst>
        </xdr:cNvPr>
        <xdr:cNvSpPr/>
      </xdr:nvSpPr>
      <xdr:spPr>
        <a:xfrm>
          <a:off x="4695819" y="438150"/>
          <a:ext cx="1116000" cy="295275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3</xdr:col>
      <xdr:colOff>2914644</xdr:colOff>
      <xdr:row>1</xdr:row>
      <xdr:rowOff>28575</xdr:rowOff>
    </xdr:from>
    <xdr:to>
      <xdr:col>3</xdr:col>
      <xdr:colOff>4030644</xdr:colOff>
      <xdr:row>2</xdr:row>
      <xdr:rowOff>38100</xdr:rowOff>
    </xdr:to>
    <xdr:sp macro="" textlink="">
      <xdr:nvSpPr>
        <xdr:cNvPr id="25" name="Retângulo 2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A3E15C6A-D9BA-495E-B9EA-BEDC9DA4CAA6}"/>
            </a:ext>
          </a:extLst>
        </xdr:cNvPr>
        <xdr:cNvSpPr/>
      </xdr:nvSpPr>
      <xdr:spPr>
        <a:xfrm>
          <a:off x="5857869" y="438150"/>
          <a:ext cx="111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3</xdr:col>
      <xdr:colOff>3057513</xdr:colOff>
      <xdr:row>0</xdr:row>
      <xdr:rowOff>0</xdr:rowOff>
    </xdr:from>
    <xdr:to>
      <xdr:col>3</xdr:col>
      <xdr:colOff>4102621</xdr:colOff>
      <xdr:row>0</xdr:row>
      <xdr:rowOff>396000</xdr:rowOff>
    </xdr:to>
    <xdr:sp macro="" textlink="">
      <xdr:nvSpPr>
        <xdr:cNvPr id="31" name="Retângulo 30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3</xdr:col>
      <xdr:colOff>570174</xdr:colOff>
      <xdr:row>0</xdr:row>
      <xdr:rowOff>0</xdr:rowOff>
    </xdr:from>
    <xdr:to>
      <xdr:col>3</xdr:col>
      <xdr:colOff>1830174</xdr:colOff>
      <xdr:row>0</xdr:row>
      <xdr:rowOff>396000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1886475</xdr:colOff>
      <xdr:row>0</xdr:row>
      <xdr:rowOff>0</xdr:rowOff>
    </xdr:from>
    <xdr:to>
      <xdr:col>3</xdr:col>
      <xdr:colOff>3012011</xdr:colOff>
      <xdr:row>0</xdr:row>
      <xdr:rowOff>396000</xdr:rowOff>
    </xdr:to>
    <xdr:sp macro="" textlink="">
      <xdr:nvSpPr>
        <xdr:cNvPr id="33" name="Retângulo 32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3</xdr:col>
      <xdr:colOff>4157646</xdr:colOff>
      <xdr:row>0</xdr:row>
      <xdr:rowOff>0</xdr:rowOff>
    </xdr:from>
    <xdr:to>
      <xdr:col>4</xdr:col>
      <xdr:colOff>49730</xdr:colOff>
      <xdr:row>0</xdr:row>
      <xdr:rowOff>396000</xdr:rowOff>
    </xdr:to>
    <xdr:sp macro="" textlink="">
      <xdr:nvSpPr>
        <xdr:cNvPr id="38" name="Retângulo 37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752469</xdr:colOff>
      <xdr:row>0</xdr:row>
      <xdr:rowOff>0</xdr:rowOff>
    </xdr:from>
    <xdr:to>
      <xdr:col>3</xdr:col>
      <xdr:colOff>534980</xdr:colOff>
      <xdr:row>0</xdr:row>
      <xdr:rowOff>396000</xdr:rowOff>
    </xdr:to>
    <xdr:sp macro="[0]!AbrirFormMenu" textlink="">
      <xdr:nvSpPr>
        <xdr:cNvPr id="39" name="Retângulo 38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827027</xdr:colOff>
      <xdr:row>0</xdr:row>
      <xdr:rowOff>396000</xdr:rowOff>
    </xdr:to>
    <xdr:pic>
      <xdr:nvPicPr>
        <xdr:cNvPr id="40" name="Imagem 3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4</xdr:col>
      <xdr:colOff>114294</xdr:colOff>
      <xdr:row>0</xdr:row>
      <xdr:rowOff>0</xdr:rowOff>
    </xdr:from>
    <xdr:to>
      <xdr:col>4</xdr:col>
      <xdr:colOff>1187978</xdr:colOff>
      <xdr:row>0</xdr:row>
      <xdr:rowOff>396000</xdr:rowOff>
    </xdr:to>
    <xdr:sp macro="" textlink="">
      <xdr:nvSpPr>
        <xdr:cNvPr id="44" name="Retângulo 43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1009638</xdr:colOff>
      <xdr:row>0</xdr:row>
      <xdr:rowOff>0</xdr:rowOff>
    </xdr:from>
    <xdr:to>
      <xdr:col>10</xdr:col>
      <xdr:colOff>149746</xdr:colOff>
      <xdr:row>0</xdr:row>
      <xdr:rowOff>396000</xdr:rowOff>
    </xdr:to>
    <xdr:sp macro="" textlink="">
      <xdr:nvSpPr>
        <xdr:cNvPr id="15" name="Retângulo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5</xdr:col>
      <xdr:colOff>760674</xdr:colOff>
      <xdr:row>0</xdr:row>
      <xdr:rowOff>0</xdr:rowOff>
    </xdr:from>
    <xdr:to>
      <xdr:col>7</xdr:col>
      <xdr:colOff>115674</xdr:colOff>
      <xdr:row>0</xdr:row>
      <xdr:rowOff>396000</xdr:rowOff>
    </xdr:to>
    <xdr:sp macro="" textlink="">
      <xdr:nvSpPr>
        <xdr:cNvPr id="16" name="Retângulo 1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PLANO</a:t>
          </a:r>
          <a:r>
            <a:rPr lang="pt-BR" sz="1100" b="1" baseline="0">
              <a:solidFill>
                <a:schemeClr val="bg1"/>
              </a:solidFill>
            </a:rPr>
            <a:t> DE CONTAS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171975</xdr:colOff>
      <xdr:row>0</xdr:row>
      <xdr:rowOff>0</xdr:rowOff>
    </xdr:from>
    <xdr:to>
      <xdr:col>8</xdr:col>
      <xdr:colOff>964136</xdr:colOff>
      <xdr:row>0</xdr:row>
      <xdr:rowOff>396000</xdr:rowOff>
    </xdr:to>
    <xdr:sp macro="" textlink="">
      <xdr:nvSpPr>
        <xdr:cNvPr id="17" name="Retângulo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10</xdr:col>
      <xdr:colOff>204771</xdr:colOff>
      <xdr:row>0</xdr:row>
      <xdr:rowOff>0</xdr:rowOff>
    </xdr:from>
    <xdr:to>
      <xdr:col>11</xdr:col>
      <xdr:colOff>945080</xdr:colOff>
      <xdr:row>0</xdr:row>
      <xdr:rowOff>396000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76194</xdr:colOff>
      <xdr:row>0</xdr:row>
      <xdr:rowOff>0</xdr:rowOff>
    </xdr:from>
    <xdr:to>
      <xdr:col>5</xdr:col>
      <xdr:colOff>725480</xdr:colOff>
      <xdr:row>0</xdr:row>
      <xdr:rowOff>396000</xdr:rowOff>
    </xdr:to>
    <xdr:sp macro="[0]!AbrirFormMenu" textlink="">
      <xdr:nvSpPr>
        <xdr:cNvPr id="19" name="Retângulo 1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11</xdr:col>
      <xdr:colOff>1009644</xdr:colOff>
      <xdr:row>0</xdr:row>
      <xdr:rowOff>0</xdr:rowOff>
    </xdr:from>
    <xdr:to>
      <xdr:col>13</xdr:col>
      <xdr:colOff>206903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3</xdr:col>
      <xdr:colOff>76194</xdr:colOff>
      <xdr:row>1</xdr:row>
      <xdr:rowOff>38100</xdr:rowOff>
    </xdr:from>
    <xdr:to>
      <xdr:col>5</xdr:col>
      <xdr:colOff>533844</xdr:colOff>
      <xdr:row>2</xdr:row>
      <xdr:rowOff>40350</xdr:rowOff>
    </xdr:to>
    <xdr:sp macro="" textlink="">
      <xdr:nvSpPr>
        <xdr:cNvPr id="22" name="Retângulo 2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ABB4056-71DF-4522-8F72-0460647874A3}"/>
            </a:ext>
          </a:extLst>
        </xdr:cNvPr>
        <xdr:cNvSpPr/>
      </xdr:nvSpPr>
      <xdr:spPr>
        <a:xfrm>
          <a:off x="2314569" y="447675"/>
          <a:ext cx="972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Receitas</a:t>
          </a:r>
        </a:p>
      </xdr:txBody>
    </xdr:sp>
    <xdr:clientData/>
  </xdr:twoCellAnchor>
  <xdr:twoCellAnchor editAs="absolute">
    <xdr:from>
      <xdr:col>5</xdr:col>
      <xdr:colOff>600075</xdr:colOff>
      <xdr:row>1</xdr:row>
      <xdr:rowOff>38100</xdr:rowOff>
    </xdr:from>
    <xdr:to>
      <xdr:col>5</xdr:col>
      <xdr:colOff>1572075</xdr:colOff>
      <xdr:row>2</xdr:row>
      <xdr:rowOff>40350</xdr:rowOff>
    </xdr:to>
    <xdr:sp macro="" textlink="">
      <xdr:nvSpPr>
        <xdr:cNvPr id="23" name="Retângulo 2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51F9E83-F107-4C4F-AB63-EC1DF9AD821D}"/>
            </a:ext>
          </a:extLst>
        </xdr:cNvPr>
        <xdr:cNvSpPr/>
      </xdr:nvSpPr>
      <xdr:spPr>
        <a:xfrm>
          <a:off x="3352800" y="447675"/>
          <a:ext cx="972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Despesas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493652</xdr:colOff>
      <xdr:row>0</xdr:row>
      <xdr:rowOff>396000</xdr:rowOff>
    </xdr:to>
    <xdr:pic>
      <xdr:nvPicPr>
        <xdr:cNvPr id="24" name="Imagem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457200</xdr:colOff>
      <xdr:row>1</xdr:row>
      <xdr:rowOff>38100</xdr:rowOff>
    </xdr:from>
    <xdr:to>
      <xdr:col>3</xdr:col>
      <xdr:colOff>1501200</xdr:colOff>
      <xdr:row>2</xdr:row>
      <xdr:rowOff>40350</xdr:rowOff>
    </xdr:to>
    <xdr:sp macro="" textlink="">
      <xdr:nvSpPr>
        <xdr:cNvPr id="7" name="Retângulo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4D9EB6A-1462-4F9D-950F-F837AA5D2DCF}"/>
            </a:ext>
          </a:extLst>
        </xdr:cNvPr>
        <xdr:cNvSpPr/>
      </xdr:nvSpPr>
      <xdr:spPr>
        <a:xfrm>
          <a:off x="2324100" y="447675"/>
          <a:ext cx="1044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Recebimentos</a:t>
          </a:r>
        </a:p>
      </xdr:txBody>
    </xdr:sp>
    <xdr:clientData/>
  </xdr:twoCellAnchor>
  <xdr:twoCellAnchor editAs="absolute">
    <xdr:from>
      <xdr:col>3</xdr:col>
      <xdr:colOff>1562100</xdr:colOff>
      <xdr:row>1</xdr:row>
      <xdr:rowOff>38100</xdr:rowOff>
    </xdr:from>
    <xdr:to>
      <xdr:col>4</xdr:col>
      <xdr:colOff>605850</xdr:colOff>
      <xdr:row>2</xdr:row>
      <xdr:rowOff>40350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E28B745-55E7-4D8B-A2D8-BDDC353C9051}"/>
            </a:ext>
          </a:extLst>
        </xdr:cNvPr>
        <xdr:cNvSpPr/>
      </xdr:nvSpPr>
      <xdr:spPr>
        <a:xfrm>
          <a:off x="3429000" y="447675"/>
          <a:ext cx="1044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Pagamentos</a:t>
          </a:r>
        </a:p>
      </xdr:txBody>
    </xdr:sp>
    <xdr:clientData/>
  </xdr:twoCellAnchor>
  <xdr:twoCellAnchor editAs="absolute">
    <xdr:from>
      <xdr:col>5</xdr:col>
      <xdr:colOff>342888</xdr:colOff>
      <xdr:row>0</xdr:row>
      <xdr:rowOff>0</xdr:rowOff>
    </xdr:from>
    <xdr:to>
      <xdr:col>5</xdr:col>
      <xdr:colOff>1387996</xdr:colOff>
      <xdr:row>0</xdr:row>
      <xdr:rowOff>396000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3</xdr:col>
      <xdr:colOff>1646499</xdr:colOff>
      <xdr:row>0</xdr:row>
      <xdr:rowOff>0</xdr:rowOff>
    </xdr:from>
    <xdr:to>
      <xdr:col>4</xdr:col>
      <xdr:colOff>906249</xdr:colOff>
      <xdr:row>0</xdr:row>
      <xdr:rowOff>396000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962550</xdr:colOff>
      <xdr:row>0</xdr:row>
      <xdr:rowOff>0</xdr:rowOff>
    </xdr:from>
    <xdr:to>
      <xdr:col>5</xdr:col>
      <xdr:colOff>297386</xdr:colOff>
      <xdr:row>0</xdr:row>
      <xdr:rowOff>396000</xdr:rowOff>
    </xdr:to>
    <xdr:sp macro="" textlink="">
      <xdr:nvSpPr>
        <xdr:cNvPr id="17" name="Retângulo 1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5</xdr:col>
      <xdr:colOff>1443021</xdr:colOff>
      <xdr:row>0</xdr:row>
      <xdr:rowOff>0</xdr:rowOff>
    </xdr:from>
    <xdr:to>
      <xdr:col>6</xdr:col>
      <xdr:colOff>726005</xdr:colOff>
      <xdr:row>0</xdr:row>
      <xdr:rowOff>396000</xdr:rowOff>
    </xdr:to>
    <xdr:sp macro="" textlink="">
      <xdr:nvSpPr>
        <xdr:cNvPr id="18" name="Retângulo 17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447669</xdr:colOff>
      <xdr:row>0</xdr:row>
      <xdr:rowOff>0</xdr:rowOff>
    </xdr:from>
    <xdr:to>
      <xdr:col>3</xdr:col>
      <xdr:colOff>1611305</xdr:colOff>
      <xdr:row>0</xdr:row>
      <xdr:rowOff>396000</xdr:rowOff>
    </xdr:to>
    <xdr:sp macro="[0]!AbrirFormMenu" textlink="">
      <xdr:nvSpPr>
        <xdr:cNvPr id="19" name="Retângulo 1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493652</xdr:colOff>
      <xdr:row>0</xdr:row>
      <xdr:rowOff>396000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6</xdr:col>
      <xdr:colOff>790569</xdr:colOff>
      <xdr:row>0</xdr:row>
      <xdr:rowOff>0</xdr:rowOff>
    </xdr:from>
    <xdr:to>
      <xdr:col>7</xdr:col>
      <xdr:colOff>1035578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714363</xdr:colOff>
      <xdr:row>0</xdr:row>
      <xdr:rowOff>0</xdr:rowOff>
    </xdr:from>
    <xdr:to>
      <xdr:col>5</xdr:col>
      <xdr:colOff>1759471</xdr:colOff>
      <xdr:row>0</xdr:row>
      <xdr:rowOff>396000</xdr:rowOff>
    </xdr:to>
    <xdr:sp macro="" textlink="">
      <xdr:nvSpPr>
        <xdr:cNvPr id="15" name="Retângulo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3</xdr:col>
      <xdr:colOff>1636974</xdr:colOff>
      <xdr:row>0</xdr:row>
      <xdr:rowOff>0</xdr:rowOff>
    </xdr:from>
    <xdr:to>
      <xdr:col>4</xdr:col>
      <xdr:colOff>1172949</xdr:colOff>
      <xdr:row>0</xdr:row>
      <xdr:rowOff>396000</xdr:rowOff>
    </xdr:to>
    <xdr:sp macro="" textlink="">
      <xdr:nvSpPr>
        <xdr:cNvPr id="16" name="Retângulo 1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1229250</xdr:colOff>
      <xdr:row>0</xdr:row>
      <xdr:rowOff>0</xdr:rowOff>
    </xdr:from>
    <xdr:to>
      <xdr:col>5</xdr:col>
      <xdr:colOff>668861</xdr:colOff>
      <xdr:row>0</xdr:row>
      <xdr:rowOff>396000</xdr:rowOff>
    </xdr:to>
    <xdr:sp macro="" textlink="">
      <xdr:nvSpPr>
        <xdr:cNvPr id="17" name="Retângulo 16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5</xdr:col>
      <xdr:colOff>1814496</xdr:colOff>
      <xdr:row>0</xdr:row>
      <xdr:rowOff>0</xdr:rowOff>
    </xdr:from>
    <xdr:to>
      <xdr:col>6</xdr:col>
      <xdr:colOff>373580</xdr:colOff>
      <xdr:row>0</xdr:row>
      <xdr:rowOff>396000</xdr:rowOff>
    </xdr:to>
    <xdr:sp macro="" textlink="">
      <xdr:nvSpPr>
        <xdr:cNvPr id="18" name="Retângulo 1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438144</xdr:colOff>
      <xdr:row>0</xdr:row>
      <xdr:rowOff>0</xdr:rowOff>
    </xdr:from>
    <xdr:to>
      <xdr:col>3</xdr:col>
      <xdr:colOff>1601780</xdr:colOff>
      <xdr:row>0</xdr:row>
      <xdr:rowOff>396000</xdr:rowOff>
    </xdr:to>
    <xdr:sp macro="[0]!AbrirFormMenu" textlink="">
      <xdr:nvSpPr>
        <xdr:cNvPr id="19" name="Retângulo 1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6</xdr:col>
      <xdr:colOff>438144</xdr:colOff>
      <xdr:row>0</xdr:row>
      <xdr:rowOff>0</xdr:rowOff>
    </xdr:from>
    <xdr:to>
      <xdr:col>7</xdr:col>
      <xdr:colOff>692678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3</xdr:col>
      <xdr:colOff>447675</xdr:colOff>
      <xdr:row>1</xdr:row>
      <xdr:rowOff>38100</xdr:rowOff>
    </xdr:from>
    <xdr:to>
      <xdr:col>3</xdr:col>
      <xdr:colOff>1491675</xdr:colOff>
      <xdr:row>2</xdr:row>
      <xdr:rowOff>40350</xdr:rowOff>
    </xdr:to>
    <xdr:sp macro="" textlink="">
      <xdr:nvSpPr>
        <xdr:cNvPr id="22" name="Retângulo 2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14D9EB6A-1462-4F9D-950F-F837AA5D2DCF}"/>
            </a:ext>
          </a:extLst>
        </xdr:cNvPr>
        <xdr:cNvSpPr/>
      </xdr:nvSpPr>
      <xdr:spPr>
        <a:xfrm>
          <a:off x="2324100" y="447675"/>
          <a:ext cx="1044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Recebimentos</a:t>
          </a:r>
        </a:p>
      </xdr:txBody>
    </xdr:sp>
    <xdr:clientData/>
  </xdr:twoCellAnchor>
  <xdr:twoCellAnchor editAs="absolute">
    <xdr:from>
      <xdr:col>3</xdr:col>
      <xdr:colOff>1552575</xdr:colOff>
      <xdr:row>1</xdr:row>
      <xdr:rowOff>38100</xdr:rowOff>
    </xdr:from>
    <xdr:to>
      <xdr:col>4</xdr:col>
      <xdr:colOff>872550</xdr:colOff>
      <xdr:row>2</xdr:row>
      <xdr:rowOff>40350</xdr:rowOff>
    </xdr:to>
    <xdr:sp macro="" textlink="">
      <xdr:nvSpPr>
        <xdr:cNvPr id="23" name="Retângulo 22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5E28B745-55E7-4D8B-A2D8-BDDC353C9051}"/>
            </a:ext>
          </a:extLst>
        </xdr:cNvPr>
        <xdr:cNvSpPr/>
      </xdr:nvSpPr>
      <xdr:spPr>
        <a:xfrm>
          <a:off x="3429000" y="447675"/>
          <a:ext cx="1044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Pagamentos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484127</xdr:colOff>
      <xdr:row>0</xdr:row>
      <xdr:rowOff>396000</xdr:rowOff>
    </xdr:to>
    <xdr:pic>
      <xdr:nvPicPr>
        <xdr:cNvPr id="24" name="Imagem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539749</xdr:colOff>
      <xdr:row>42</xdr:row>
      <xdr:rowOff>33337</xdr:rowOff>
    </xdr:from>
    <xdr:to>
      <xdr:col>5</xdr:col>
      <xdr:colOff>314325</xdr:colOff>
      <xdr:row>56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F9D63A63-C72B-4C9E-953E-91C9FAA6B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180975</xdr:colOff>
      <xdr:row>42</xdr:row>
      <xdr:rowOff>33337</xdr:rowOff>
    </xdr:from>
    <xdr:to>
      <xdr:col>10</xdr:col>
      <xdr:colOff>51575</xdr:colOff>
      <xdr:row>56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962F20A-B936-48E3-9EAE-B444869D1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692150</xdr:colOff>
      <xdr:row>42</xdr:row>
      <xdr:rowOff>33337</xdr:rowOff>
    </xdr:from>
    <xdr:to>
      <xdr:col>14</xdr:col>
      <xdr:colOff>550050</xdr:colOff>
      <xdr:row>56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1BB578A-32A7-4B69-AC77-809DBDA70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558799</xdr:colOff>
      <xdr:row>56</xdr:row>
      <xdr:rowOff>141285</xdr:rowOff>
    </xdr:from>
    <xdr:to>
      <xdr:col>15</xdr:col>
      <xdr:colOff>28574</xdr:colOff>
      <xdr:row>77</xdr:row>
      <xdr:rowOff>100785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85A6A1ED-DEBE-4FD0-A84C-E3CEE7877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520699</xdr:colOff>
      <xdr:row>99</xdr:row>
      <xdr:rowOff>20637</xdr:rowOff>
    </xdr:from>
    <xdr:to>
      <xdr:col>15</xdr:col>
      <xdr:colOff>6349</xdr:colOff>
      <xdr:row>119</xdr:row>
      <xdr:rowOff>170637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BE4A0369-030C-48A1-80E9-20194EDBF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520700</xdr:colOff>
      <xdr:row>120</xdr:row>
      <xdr:rowOff>4762</xdr:rowOff>
    </xdr:from>
    <xdr:to>
      <xdr:col>15</xdr:col>
      <xdr:colOff>22225</xdr:colOff>
      <xdr:row>140</xdr:row>
      <xdr:rowOff>154762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268739C2-8FB1-47ED-8CCA-4DE8FA19D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539750</xdr:colOff>
      <xdr:row>78</xdr:row>
      <xdr:rowOff>31750</xdr:rowOff>
    </xdr:from>
    <xdr:to>
      <xdr:col>15</xdr:col>
      <xdr:colOff>22225</xdr:colOff>
      <xdr:row>98</xdr:row>
      <xdr:rowOff>181750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87D87CD8-527E-4E40-8B18-5E4C5E5E2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2</xdr:col>
      <xdr:colOff>447669</xdr:colOff>
      <xdr:row>1</xdr:row>
      <xdr:rowOff>38100</xdr:rowOff>
    </xdr:from>
    <xdr:to>
      <xdr:col>4</xdr:col>
      <xdr:colOff>69369</xdr:colOff>
      <xdr:row>2</xdr:row>
      <xdr:rowOff>40350</xdr:rowOff>
    </xdr:to>
    <xdr:sp macro="" textlink="">
      <xdr:nvSpPr>
        <xdr:cNvPr id="14" name="Retângulo 13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6618D01C-655D-4894-92AF-E19BBBD905ED}"/>
            </a:ext>
          </a:extLst>
        </xdr:cNvPr>
        <xdr:cNvSpPr/>
      </xdr:nvSpPr>
      <xdr:spPr>
        <a:xfrm>
          <a:off x="2314569" y="447675"/>
          <a:ext cx="1260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Plano</a:t>
          </a:r>
          <a:r>
            <a:rPr lang="pt-BR" sz="1100" b="1" baseline="0">
              <a:solidFill>
                <a:sysClr val="windowText" lastClr="000000"/>
              </a:solidFill>
            </a:rPr>
            <a:t> de contas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4</xdr:col>
      <xdr:colOff>133350</xdr:colOff>
      <xdr:row>1</xdr:row>
      <xdr:rowOff>38100</xdr:rowOff>
    </xdr:from>
    <xdr:to>
      <xdr:col>5</xdr:col>
      <xdr:colOff>574200</xdr:colOff>
      <xdr:row>2</xdr:row>
      <xdr:rowOff>40350</xdr:rowOff>
    </xdr:to>
    <xdr:sp macro="" textlink="">
      <xdr:nvSpPr>
        <xdr:cNvPr id="15" name="Retângulo 1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65F3C2A-5661-4F23-9BCB-6063D60DF098}"/>
            </a:ext>
          </a:extLst>
        </xdr:cNvPr>
        <xdr:cNvSpPr/>
      </xdr:nvSpPr>
      <xdr:spPr>
        <a:xfrm>
          <a:off x="3638550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 por dia</a:t>
          </a:r>
        </a:p>
      </xdr:txBody>
    </xdr:sp>
    <xdr:clientData/>
  </xdr:twoCellAnchor>
  <xdr:twoCellAnchor editAs="absolute">
    <xdr:from>
      <xdr:col>5</xdr:col>
      <xdr:colOff>638174</xdr:colOff>
      <xdr:row>1</xdr:row>
      <xdr:rowOff>38100</xdr:rowOff>
    </xdr:from>
    <xdr:to>
      <xdr:col>7</xdr:col>
      <xdr:colOff>259874</xdr:colOff>
      <xdr:row>2</xdr:row>
      <xdr:rowOff>40350</xdr:rowOff>
    </xdr:to>
    <xdr:sp macro="" textlink="">
      <xdr:nvSpPr>
        <xdr:cNvPr id="16" name="Retângulo 15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33DABF4B-ADAA-421F-8426-E64FEF5B12E0}"/>
            </a:ext>
          </a:extLst>
        </xdr:cNvPr>
        <xdr:cNvSpPr/>
      </xdr:nvSpPr>
      <xdr:spPr>
        <a:xfrm>
          <a:off x="4962524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 por mês</a:t>
          </a:r>
        </a:p>
      </xdr:txBody>
    </xdr:sp>
    <xdr:clientData/>
  </xdr:twoCellAnchor>
  <xdr:twoCellAnchor editAs="absolute">
    <xdr:from>
      <xdr:col>7</xdr:col>
      <xdr:colOff>323849</xdr:colOff>
      <xdr:row>1</xdr:row>
      <xdr:rowOff>38100</xdr:rowOff>
    </xdr:from>
    <xdr:to>
      <xdr:col>8</xdr:col>
      <xdr:colOff>304800</xdr:colOff>
      <xdr:row>2</xdr:row>
      <xdr:rowOff>40350</xdr:rowOff>
    </xdr:to>
    <xdr:sp macro="" textlink="">
      <xdr:nvSpPr>
        <xdr:cNvPr id="17" name="Retângulo 16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8CE5790A-689F-4A23-BDE4-DD45D243B1BD}"/>
            </a:ext>
          </a:extLst>
        </xdr:cNvPr>
        <xdr:cNvSpPr/>
      </xdr:nvSpPr>
      <xdr:spPr>
        <a:xfrm>
          <a:off x="6286499" y="447675"/>
          <a:ext cx="800101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DRE</a:t>
          </a:r>
        </a:p>
      </xdr:txBody>
    </xdr:sp>
    <xdr:clientData/>
  </xdr:twoCellAnchor>
  <xdr:twoCellAnchor editAs="absolute">
    <xdr:from>
      <xdr:col>7</xdr:col>
      <xdr:colOff>38088</xdr:colOff>
      <xdr:row>0</xdr:row>
      <xdr:rowOff>0</xdr:rowOff>
    </xdr:from>
    <xdr:to>
      <xdr:col>8</xdr:col>
      <xdr:colOff>264046</xdr:colOff>
      <xdr:row>0</xdr:row>
      <xdr:rowOff>396000</xdr:rowOff>
    </xdr:to>
    <xdr:sp macro="" textlink="">
      <xdr:nvSpPr>
        <xdr:cNvPr id="26" name="Retângulo 25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449049</xdr:colOff>
      <xdr:row>0</xdr:row>
      <xdr:rowOff>396000</xdr:rowOff>
    </xdr:to>
    <xdr:sp macro="" textlink="">
      <xdr:nvSpPr>
        <xdr:cNvPr id="27" name="Retângulo 26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505350</xdr:colOff>
      <xdr:row>0</xdr:row>
      <xdr:rowOff>0</xdr:rowOff>
    </xdr:from>
    <xdr:to>
      <xdr:col>6</xdr:col>
      <xdr:colOff>811736</xdr:colOff>
      <xdr:row>0</xdr:row>
      <xdr:rowOff>396000</xdr:rowOff>
    </xdr:to>
    <xdr:sp macro="" textlink="">
      <xdr:nvSpPr>
        <xdr:cNvPr id="28" name="Retângulo 27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8</xdr:col>
      <xdr:colOff>319071</xdr:colOff>
      <xdr:row>0</xdr:row>
      <xdr:rowOff>0</xdr:rowOff>
    </xdr:from>
    <xdr:to>
      <xdr:col>9</xdr:col>
      <xdr:colOff>573605</xdr:colOff>
      <xdr:row>0</xdr:row>
      <xdr:rowOff>396000</xdr:rowOff>
    </xdr:to>
    <xdr:sp macro="" textlink="">
      <xdr:nvSpPr>
        <xdr:cNvPr id="29" name="Retângulo 28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447669</xdr:colOff>
      <xdr:row>0</xdr:row>
      <xdr:rowOff>0</xdr:rowOff>
    </xdr:from>
    <xdr:to>
      <xdr:col>3</xdr:col>
      <xdr:colOff>792155</xdr:colOff>
      <xdr:row>0</xdr:row>
      <xdr:rowOff>396000</xdr:rowOff>
    </xdr:to>
    <xdr:sp macro="[0]!AbrirFormMenu" textlink="">
      <xdr:nvSpPr>
        <xdr:cNvPr id="30" name="Retângulo 29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865127</xdr:colOff>
      <xdr:row>0</xdr:row>
      <xdr:rowOff>396000</xdr:rowOff>
    </xdr:to>
    <xdr:pic>
      <xdr:nvPicPr>
        <xdr:cNvPr id="31" name="Imagem 3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9</xdr:col>
      <xdr:colOff>638169</xdr:colOff>
      <xdr:row>0</xdr:row>
      <xdr:rowOff>0</xdr:rowOff>
    </xdr:from>
    <xdr:to>
      <xdr:col>11</xdr:col>
      <xdr:colOff>73553</xdr:colOff>
      <xdr:row>0</xdr:row>
      <xdr:rowOff>396000</xdr:rowOff>
    </xdr:to>
    <xdr:sp macro="" textlink="">
      <xdr:nvSpPr>
        <xdr:cNvPr id="32" name="Retângulo 31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504813</xdr:colOff>
      <xdr:row>0</xdr:row>
      <xdr:rowOff>0</xdr:rowOff>
    </xdr:from>
    <xdr:to>
      <xdr:col>9</xdr:col>
      <xdr:colOff>502171</xdr:colOff>
      <xdr:row>0</xdr:row>
      <xdr:rowOff>396000</xdr:rowOff>
    </xdr:to>
    <xdr:sp macro="" textlink="">
      <xdr:nvSpPr>
        <xdr:cNvPr id="18" name="Retângulo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4</xdr:col>
      <xdr:colOff>827349</xdr:colOff>
      <xdr:row>0</xdr:row>
      <xdr:rowOff>0</xdr:rowOff>
    </xdr:from>
    <xdr:to>
      <xdr:col>7</xdr:col>
      <xdr:colOff>325224</xdr:colOff>
      <xdr:row>0</xdr:row>
      <xdr:rowOff>396000</xdr:rowOff>
    </xdr:to>
    <xdr:sp macro="" textlink="">
      <xdr:nvSpPr>
        <xdr:cNvPr id="19" name="Retângulo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7</xdr:col>
      <xdr:colOff>381525</xdr:colOff>
      <xdr:row>0</xdr:row>
      <xdr:rowOff>0</xdr:rowOff>
    </xdr:from>
    <xdr:to>
      <xdr:col>8</xdr:col>
      <xdr:colOff>459311</xdr:colOff>
      <xdr:row>0</xdr:row>
      <xdr:rowOff>396000</xdr:rowOff>
    </xdr:to>
    <xdr:sp macro="" textlink="">
      <xdr:nvSpPr>
        <xdr:cNvPr id="20" name="Retângulo 1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9</xdr:col>
      <xdr:colOff>557196</xdr:colOff>
      <xdr:row>0</xdr:row>
      <xdr:rowOff>0</xdr:rowOff>
    </xdr:from>
    <xdr:to>
      <xdr:col>11</xdr:col>
      <xdr:colOff>297380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676269</xdr:colOff>
      <xdr:row>0</xdr:row>
      <xdr:rowOff>0</xdr:rowOff>
    </xdr:from>
    <xdr:to>
      <xdr:col>4</xdr:col>
      <xdr:colOff>792155</xdr:colOff>
      <xdr:row>0</xdr:row>
      <xdr:rowOff>396000</xdr:rowOff>
    </xdr:to>
    <xdr:sp macro="[0]!AbrirFormMenu" textlink="">
      <xdr:nvSpPr>
        <xdr:cNvPr id="22" name="Retângulo 2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11</xdr:col>
      <xdr:colOff>361944</xdr:colOff>
      <xdr:row>0</xdr:row>
      <xdr:rowOff>0</xdr:rowOff>
    </xdr:from>
    <xdr:to>
      <xdr:col>12</xdr:col>
      <xdr:colOff>1016528</xdr:colOff>
      <xdr:row>0</xdr:row>
      <xdr:rowOff>396000</xdr:rowOff>
    </xdr:to>
    <xdr:sp macro="" textlink="">
      <xdr:nvSpPr>
        <xdr:cNvPr id="24" name="Retângulo 2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3</xdr:col>
      <xdr:colOff>676269</xdr:colOff>
      <xdr:row>1</xdr:row>
      <xdr:rowOff>38100</xdr:rowOff>
    </xdr:from>
    <xdr:to>
      <xdr:col>4</xdr:col>
      <xdr:colOff>888519</xdr:colOff>
      <xdr:row>2</xdr:row>
      <xdr:rowOff>40350</xdr:rowOff>
    </xdr:to>
    <xdr:sp macro="" textlink="">
      <xdr:nvSpPr>
        <xdr:cNvPr id="25" name="Retângulo 2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6618D01C-655D-4894-92AF-E19BBBD905ED}"/>
            </a:ext>
          </a:extLst>
        </xdr:cNvPr>
        <xdr:cNvSpPr/>
      </xdr:nvSpPr>
      <xdr:spPr>
        <a:xfrm>
          <a:off x="2314569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952500</xdr:colOff>
      <xdr:row>1</xdr:row>
      <xdr:rowOff>38100</xdr:rowOff>
    </xdr:from>
    <xdr:to>
      <xdr:col>7</xdr:col>
      <xdr:colOff>450375</xdr:colOff>
      <xdr:row>2</xdr:row>
      <xdr:rowOff>40350</xdr:rowOff>
    </xdr:to>
    <xdr:sp macro="" textlink="">
      <xdr:nvSpPr>
        <xdr:cNvPr id="26" name="Retângulo 25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65F3C2A-5661-4F23-9BCB-6063D60DF098}"/>
            </a:ext>
          </a:extLst>
        </xdr:cNvPr>
        <xdr:cNvSpPr/>
      </xdr:nvSpPr>
      <xdr:spPr>
        <a:xfrm>
          <a:off x="3638550" y="447675"/>
          <a:ext cx="1260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 por dia</a:t>
          </a:r>
        </a:p>
      </xdr:txBody>
    </xdr:sp>
    <xdr:clientData/>
  </xdr:twoCellAnchor>
  <xdr:twoCellAnchor editAs="absolute">
    <xdr:from>
      <xdr:col>7</xdr:col>
      <xdr:colOff>514349</xdr:colOff>
      <xdr:row>1</xdr:row>
      <xdr:rowOff>38100</xdr:rowOff>
    </xdr:from>
    <xdr:to>
      <xdr:col>8</xdr:col>
      <xdr:colOff>726599</xdr:colOff>
      <xdr:row>2</xdr:row>
      <xdr:rowOff>40350</xdr:rowOff>
    </xdr:to>
    <xdr:sp macro="" textlink="">
      <xdr:nvSpPr>
        <xdr:cNvPr id="27" name="Retângulo 26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33DABF4B-ADAA-421F-8426-E64FEF5B12E0}"/>
            </a:ext>
          </a:extLst>
        </xdr:cNvPr>
        <xdr:cNvSpPr/>
      </xdr:nvSpPr>
      <xdr:spPr>
        <a:xfrm>
          <a:off x="4962524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 por mês</a:t>
          </a:r>
        </a:p>
      </xdr:txBody>
    </xdr:sp>
    <xdr:clientData/>
  </xdr:twoCellAnchor>
  <xdr:twoCellAnchor editAs="absolute">
    <xdr:from>
      <xdr:col>8</xdr:col>
      <xdr:colOff>790574</xdr:colOff>
      <xdr:row>1</xdr:row>
      <xdr:rowOff>38100</xdr:rowOff>
    </xdr:from>
    <xdr:to>
      <xdr:col>9</xdr:col>
      <xdr:colOff>542925</xdr:colOff>
      <xdr:row>2</xdr:row>
      <xdr:rowOff>40350</xdr:rowOff>
    </xdr:to>
    <xdr:sp macro="" textlink="">
      <xdr:nvSpPr>
        <xdr:cNvPr id="28" name="Retângulo 27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CE5790A-689F-4A23-BDE4-DD45D243B1BD}"/>
            </a:ext>
          </a:extLst>
        </xdr:cNvPr>
        <xdr:cNvSpPr/>
      </xdr:nvSpPr>
      <xdr:spPr>
        <a:xfrm>
          <a:off x="6286499" y="447675"/>
          <a:ext cx="800101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DRE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417452</xdr:colOff>
      <xdr:row>0</xdr:row>
      <xdr:rowOff>396000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400038</xdr:colOff>
      <xdr:row>0</xdr:row>
      <xdr:rowOff>0</xdr:rowOff>
    </xdr:from>
    <xdr:to>
      <xdr:col>8</xdr:col>
      <xdr:colOff>597421</xdr:colOff>
      <xdr:row>0</xdr:row>
      <xdr:rowOff>396000</xdr:rowOff>
    </xdr:to>
    <xdr:sp macro="" textlink="">
      <xdr:nvSpPr>
        <xdr:cNvPr id="18" name="Retângulo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4</xdr:col>
      <xdr:colOff>455874</xdr:colOff>
      <xdr:row>0</xdr:row>
      <xdr:rowOff>0</xdr:rowOff>
    </xdr:from>
    <xdr:to>
      <xdr:col>6</xdr:col>
      <xdr:colOff>20424</xdr:colOff>
      <xdr:row>0</xdr:row>
      <xdr:rowOff>396000</xdr:rowOff>
    </xdr:to>
    <xdr:sp macro="" textlink="">
      <xdr:nvSpPr>
        <xdr:cNvPr id="19" name="Retângulo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6</xdr:col>
      <xdr:colOff>76725</xdr:colOff>
      <xdr:row>0</xdr:row>
      <xdr:rowOff>0</xdr:rowOff>
    </xdr:from>
    <xdr:to>
      <xdr:col>7</xdr:col>
      <xdr:colOff>354536</xdr:colOff>
      <xdr:row>0</xdr:row>
      <xdr:rowOff>396000</xdr:rowOff>
    </xdr:to>
    <xdr:sp macro="" textlink="">
      <xdr:nvSpPr>
        <xdr:cNvPr id="20" name="Retângulo 1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8</xdr:col>
      <xdr:colOff>652446</xdr:colOff>
      <xdr:row>0</xdr:row>
      <xdr:rowOff>0</xdr:rowOff>
    </xdr:from>
    <xdr:to>
      <xdr:col>10</xdr:col>
      <xdr:colOff>30680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104769</xdr:colOff>
      <xdr:row>0</xdr:row>
      <xdr:rowOff>0</xdr:rowOff>
    </xdr:from>
    <xdr:to>
      <xdr:col>4</xdr:col>
      <xdr:colOff>420680</xdr:colOff>
      <xdr:row>0</xdr:row>
      <xdr:rowOff>396000</xdr:rowOff>
    </xdr:to>
    <xdr:sp macro="[0]!AbrirFormMenu" textlink="">
      <xdr:nvSpPr>
        <xdr:cNvPr id="22" name="Retângulo 2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10</xdr:col>
      <xdr:colOff>95244</xdr:colOff>
      <xdr:row>0</xdr:row>
      <xdr:rowOff>0</xdr:rowOff>
    </xdr:from>
    <xdr:to>
      <xdr:col>11</xdr:col>
      <xdr:colOff>321203</xdr:colOff>
      <xdr:row>0</xdr:row>
      <xdr:rowOff>396000</xdr:rowOff>
    </xdr:to>
    <xdr:sp macro="" textlink="">
      <xdr:nvSpPr>
        <xdr:cNvPr id="24" name="Retângulo 2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3</xdr:col>
      <xdr:colOff>104769</xdr:colOff>
      <xdr:row>1</xdr:row>
      <xdr:rowOff>38100</xdr:rowOff>
    </xdr:from>
    <xdr:to>
      <xdr:col>4</xdr:col>
      <xdr:colOff>517044</xdr:colOff>
      <xdr:row>2</xdr:row>
      <xdr:rowOff>40350</xdr:rowOff>
    </xdr:to>
    <xdr:sp macro="" textlink="">
      <xdr:nvSpPr>
        <xdr:cNvPr id="25" name="Retângulo 2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6618D01C-655D-4894-92AF-E19BBBD905ED}"/>
            </a:ext>
          </a:extLst>
        </xdr:cNvPr>
        <xdr:cNvSpPr/>
      </xdr:nvSpPr>
      <xdr:spPr>
        <a:xfrm>
          <a:off x="2314569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581025</xdr:colOff>
      <xdr:row>1</xdr:row>
      <xdr:rowOff>38100</xdr:rowOff>
    </xdr:from>
    <xdr:to>
      <xdr:col>6</xdr:col>
      <xdr:colOff>145575</xdr:colOff>
      <xdr:row>2</xdr:row>
      <xdr:rowOff>40350</xdr:rowOff>
    </xdr:to>
    <xdr:sp macro="" textlink="">
      <xdr:nvSpPr>
        <xdr:cNvPr id="26" name="Retângulo 25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65F3C2A-5661-4F23-9BCB-6063D60DF098}"/>
            </a:ext>
          </a:extLst>
        </xdr:cNvPr>
        <xdr:cNvSpPr/>
      </xdr:nvSpPr>
      <xdr:spPr>
        <a:xfrm>
          <a:off x="3638550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 por dia</a:t>
          </a:r>
        </a:p>
      </xdr:txBody>
    </xdr:sp>
    <xdr:clientData/>
  </xdr:twoCellAnchor>
  <xdr:twoCellAnchor editAs="absolute">
    <xdr:from>
      <xdr:col>6</xdr:col>
      <xdr:colOff>209549</xdr:colOff>
      <xdr:row>1</xdr:row>
      <xdr:rowOff>38100</xdr:rowOff>
    </xdr:from>
    <xdr:to>
      <xdr:col>7</xdr:col>
      <xdr:colOff>621824</xdr:colOff>
      <xdr:row>2</xdr:row>
      <xdr:rowOff>40350</xdr:rowOff>
    </xdr:to>
    <xdr:sp macro="" textlink="">
      <xdr:nvSpPr>
        <xdr:cNvPr id="27" name="Retângulo 26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33DABF4B-ADAA-421F-8426-E64FEF5B12E0}"/>
            </a:ext>
          </a:extLst>
        </xdr:cNvPr>
        <xdr:cNvSpPr/>
      </xdr:nvSpPr>
      <xdr:spPr>
        <a:xfrm>
          <a:off x="4962524" y="447675"/>
          <a:ext cx="1260000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Resultado por mês</a:t>
          </a:r>
        </a:p>
      </xdr:txBody>
    </xdr:sp>
    <xdr:clientData/>
  </xdr:twoCellAnchor>
  <xdr:twoCellAnchor editAs="absolute">
    <xdr:from>
      <xdr:col>7</xdr:col>
      <xdr:colOff>685799</xdr:colOff>
      <xdr:row>1</xdr:row>
      <xdr:rowOff>38100</xdr:rowOff>
    </xdr:from>
    <xdr:to>
      <xdr:col>8</xdr:col>
      <xdr:colOff>638175</xdr:colOff>
      <xdr:row>2</xdr:row>
      <xdr:rowOff>40350</xdr:rowOff>
    </xdr:to>
    <xdr:sp macro="" textlink="">
      <xdr:nvSpPr>
        <xdr:cNvPr id="28" name="Retângulo 27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CE5790A-689F-4A23-BDE4-DD45D243B1BD}"/>
            </a:ext>
          </a:extLst>
        </xdr:cNvPr>
        <xdr:cNvSpPr/>
      </xdr:nvSpPr>
      <xdr:spPr>
        <a:xfrm>
          <a:off x="6286499" y="447675"/>
          <a:ext cx="800101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DRE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836552</xdr:colOff>
      <xdr:row>0</xdr:row>
      <xdr:rowOff>396000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219063</xdr:colOff>
      <xdr:row>0</xdr:row>
      <xdr:rowOff>0</xdr:rowOff>
    </xdr:from>
    <xdr:to>
      <xdr:col>8</xdr:col>
      <xdr:colOff>473596</xdr:colOff>
      <xdr:row>0</xdr:row>
      <xdr:rowOff>396000</xdr:rowOff>
    </xdr:to>
    <xdr:sp macro="" textlink="">
      <xdr:nvSpPr>
        <xdr:cNvPr id="18" name="Retângulo 17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4</xdr:col>
      <xdr:colOff>103449</xdr:colOff>
      <xdr:row>0</xdr:row>
      <xdr:rowOff>0</xdr:rowOff>
    </xdr:from>
    <xdr:to>
      <xdr:col>5</xdr:col>
      <xdr:colOff>572874</xdr:colOff>
      <xdr:row>0</xdr:row>
      <xdr:rowOff>396000</xdr:rowOff>
    </xdr:to>
    <xdr:sp macro="" textlink="">
      <xdr:nvSpPr>
        <xdr:cNvPr id="19" name="Retângulo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629175</xdr:colOff>
      <xdr:row>0</xdr:row>
      <xdr:rowOff>0</xdr:rowOff>
    </xdr:from>
    <xdr:to>
      <xdr:col>7</xdr:col>
      <xdr:colOff>173561</xdr:colOff>
      <xdr:row>0</xdr:row>
      <xdr:rowOff>396000</xdr:rowOff>
    </xdr:to>
    <xdr:sp macro="" textlink="">
      <xdr:nvSpPr>
        <xdr:cNvPr id="20" name="Retângulo 19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8</xdr:col>
      <xdr:colOff>528621</xdr:colOff>
      <xdr:row>0</xdr:row>
      <xdr:rowOff>0</xdr:rowOff>
    </xdr:from>
    <xdr:to>
      <xdr:col>10</xdr:col>
      <xdr:colOff>21155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485769</xdr:colOff>
      <xdr:row>0</xdr:row>
      <xdr:rowOff>0</xdr:rowOff>
    </xdr:from>
    <xdr:to>
      <xdr:col>4</xdr:col>
      <xdr:colOff>68255</xdr:colOff>
      <xdr:row>0</xdr:row>
      <xdr:rowOff>396000</xdr:rowOff>
    </xdr:to>
    <xdr:sp macro="[0]!AbrirFormMenu" textlink="">
      <xdr:nvSpPr>
        <xdr:cNvPr id="22" name="Retângulo 21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10</xdr:col>
      <xdr:colOff>85719</xdr:colOff>
      <xdr:row>0</xdr:row>
      <xdr:rowOff>0</xdr:rowOff>
    </xdr:from>
    <xdr:to>
      <xdr:col>11</xdr:col>
      <xdr:colOff>368828</xdr:colOff>
      <xdr:row>0</xdr:row>
      <xdr:rowOff>396000</xdr:rowOff>
    </xdr:to>
    <xdr:sp macro="" textlink="">
      <xdr:nvSpPr>
        <xdr:cNvPr id="24" name="Retângulo 2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2</xdr:col>
      <xdr:colOff>485769</xdr:colOff>
      <xdr:row>1</xdr:row>
      <xdr:rowOff>38100</xdr:rowOff>
    </xdr:from>
    <xdr:to>
      <xdr:col>4</xdr:col>
      <xdr:colOff>164619</xdr:colOff>
      <xdr:row>2</xdr:row>
      <xdr:rowOff>40350</xdr:rowOff>
    </xdr:to>
    <xdr:sp macro="" textlink="">
      <xdr:nvSpPr>
        <xdr:cNvPr id="25" name="Retângulo 2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6618D01C-655D-4894-92AF-E19BBBD905ED}"/>
            </a:ext>
          </a:extLst>
        </xdr:cNvPr>
        <xdr:cNvSpPr/>
      </xdr:nvSpPr>
      <xdr:spPr>
        <a:xfrm>
          <a:off x="2314569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228600</xdr:colOff>
      <xdr:row>1</xdr:row>
      <xdr:rowOff>38100</xdr:rowOff>
    </xdr:from>
    <xdr:to>
      <xdr:col>5</xdr:col>
      <xdr:colOff>698025</xdr:colOff>
      <xdr:row>2</xdr:row>
      <xdr:rowOff>40350</xdr:rowOff>
    </xdr:to>
    <xdr:sp macro="" textlink="">
      <xdr:nvSpPr>
        <xdr:cNvPr id="26" name="Retângulo 25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65F3C2A-5661-4F23-9BCB-6063D60DF098}"/>
            </a:ext>
          </a:extLst>
        </xdr:cNvPr>
        <xdr:cNvSpPr/>
      </xdr:nvSpPr>
      <xdr:spPr>
        <a:xfrm>
          <a:off x="3638550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 por dia</a:t>
          </a:r>
        </a:p>
      </xdr:txBody>
    </xdr:sp>
    <xdr:clientData/>
  </xdr:twoCellAnchor>
  <xdr:twoCellAnchor editAs="absolute">
    <xdr:from>
      <xdr:col>5</xdr:col>
      <xdr:colOff>761999</xdr:colOff>
      <xdr:row>1</xdr:row>
      <xdr:rowOff>38100</xdr:rowOff>
    </xdr:from>
    <xdr:to>
      <xdr:col>7</xdr:col>
      <xdr:colOff>440849</xdr:colOff>
      <xdr:row>2</xdr:row>
      <xdr:rowOff>40350</xdr:rowOff>
    </xdr:to>
    <xdr:sp macro="" textlink="">
      <xdr:nvSpPr>
        <xdr:cNvPr id="27" name="Retângulo 26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33DABF4B-ADAA-421F-8426-E64FEF5B12E0}"/>
            </a:ext>
          </a:extLst>
        </xdr:cNvPr>
        <xdr:cNvSpPr/>
      </xdr:nvSpPr>
      <xdr:spPr>
        <a:xfrm>
          <a:off x="4962524" y="447675"/>
          <a:ext cx="1260000" cy="288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Resultado por mês</a:t>
          </a:r>
        </a:p>
      </xdr:txBody>
    </xdr:sp>
    <xdr:clientData/>
  </xdr:twoCellAnchor>
  <xdr:twoCellAnchor editAs="absolute">
    <xdr:from>
      <xdr:col>7</xdr:col>
      <xdr:colOff>504824</xdr:colOff>
      <xdr:row>1</xdr:row>
      <xdr:rowOff>38100</xdr:rowOff>
    </xdr:from>
    <xdr:to>
      <xdr:col>8</xdr:col>
      <xdr:colOff>514350</xdr:colOff>
      <xdr:row>2</xdr:row>
      <xdr:rowOff>40350</xdr:rowOff>
    </xdr:to>
    <xdr:sp macro="" textlink="">
      <xdr:nvSpPr>
        <xdr:cNvPr id="28" name="Retângulo 27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CE5790A-689F-4A23-BDE4-DD45D243B1BD}"/>
            </a:ext>
          </a:extLst>
        </xdr:cNvPr>
        <xdr:cNvSpPr/>
      </xdr:nvSpPr>
      <xdr:spPr>
        <a:xfrm>
          <a:off x="6286499" y="447675"/>
          <a:ext cx="800101" cy="2880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DRE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836552</xdr:colOff>
      <xdr:row>0</xdr:row>
      <xdr:rowOff>396000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12</xdr:row>
      <xdr:rowOff>47625</xdr:rowOff>
    </xdr:from>
    <xdr:to>
      <xdr:col>14</xdr:col>
      <xdr:colOff>704851</xdr:colOff>
      <xdr:row>26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4A360D3-D794-4C7B-AFC7-7A6C6E3F2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36</xdr:row>
      <xdr:rowOff>0</xdr:rowOff>
    </xdr:from>
    <xdr:to>
      <xdr:col>5</xdr:col>
      <xdr:colOff>147300</xdr:colOff>
      <xdr:row>50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CF485E8B-9F49-4365-B4A9-DC91D51D7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161925</xdr:colOff>
      <xdr:row>36</xdr:row>
      <xdr:rowOff>0</xdr:rowOff>
    </xdr:from>
    <xdr:to>
      <xdr:col>10</xdr:col>
      <xdr:colOff>63043</xdr:colOff>
      <xdr:row>50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26C1AB85-64B2-4AA7-A04F-F427B8CE4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85725</xdr:colOff>
      <xdr:row>36</xdr:row>
      <xdr:rowOff>0</xdr:rowOff>
    </xdr:from>
    <xdr:to>
      <xdr:col>14</xdr:col>
      <xdr:colOff>729793</xdr:colOff>
      <xdr:row>50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246D0D64-9AF7-462E-BD9E-5E6772210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76198</xdr:colOff>
      <xdr:row>67</xdr:row>
      <xdr:rowOff>52387</xdr:rowOff>
    </xdr:from>
    <xdr:to>
      <xdr:col>14</xdr:col>
      <xdr:colOff>708823</xdr:colOff>
      <xdr:row>81</xdr:row>
      <xdr:rowOff>119062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41D54D51-04C8-4F04-B308-03582D00B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8</xdr:col>
      <xdr:colOff>76188</xdr:colOff>
      <xdr:row>0</xdr:row>
      <xdr:rowOff>0</xdr:rowOff>
    </xdr:from>
    <xdr:to>
      <xdr:col>9</xdr:col>
      <xdr:colOff>378346</xdr:colOff>
      <xdr:row>0</xdr:row>
      <xdr:rowOff>396000</xdr:rowOff>
    </xdr:to>
    <xdr:sp macro="" textlink="">
      <xdr:nvSpPr>
        <xdr:cNvPr id="13" name="Retângulo 12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CFCB872B-C1F3-437C-93D2-F188A6F59B3C}"/>
            </a:ext>
          </a:extLst>
        </xdr:cNvPr>
        <xdr:cNvSpPr/>
      </xdr:nvSpPr>
      <xdr:spPr>
        <a:xfrm>
          <a:off x="6000738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RELATÓRIOS</a:t>
          </a:r>
        </a:p>
      </xdr:txBody>
    </xdr:sp>
    <xdr:clientData/>
  </xdr:twoCellAnchor>
  <xdr:twoCellAnchor editAs="absolute">
    <xdr:from>
      <xdr:col>4</xdr:col>
      <xdr:colOff>560649</xdr:colOff>
      <xdr:row>0</xdr:row>
      <xdr:rowOff>0</xdr:rowOff>
    </xdr:from>
    <xdr:to>
      <xdr:col>6</xdr:col>
      <xdr:colOff>334749</xdr:colOff>
      <xdr:row>0</xdr:row>
      <xdr:rowOff>396000</xdr:rowOff>
    </xdr:to>
    <xdr:sp macro="" textlink="">
      <xdr:nvSpPr>
        <xdr:cNvPr id="14" name="Retângulo 13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505FEC1-FB64-4338-9F15-43E83B57E3C5}"/>
            </a:ext>
          </a:extLst>
        </xdr:cNvPr>
        <xdr:cNvSpPr/>
      </xdr:nvSpPr>
      <xdr:spPr>
        <a:xfrm>
          <a:off x="3513399" y="0"/>
          <a:ext cx="1260000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PLANO</a:t>
          </a:r>
          <a:r>
            <a:rPr lang="pt-BR" sz="1100" b="0" baseline="0">
              <a:solidFill>
                <a:schemeClr val="bg1"/>
              </a:solidFill>
            </a:rPr>
            <a:t> DE CONTAS</a:t>
          </a:r>
          <a:endParaRPr lang="pt-BR" sz="1100" b="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6</xdr:col>
      <xdr:colOff>391050</xdr:colOff>
      <xdr:row>0</xdr:row>
      <xdr:rowOff>0</xdr:rowOff>
    </xdr:from>
    <xdr:to>
      <xdr:col>8</xdr:col>
      <xdr:colOff>30686</xdr:colOff>
      <xdr:row>0</xdr:row>
      <xdr:rowOff>396000</xdr:rowOff>
    </xdr:to>
    <xdr:sp macro="" textlink="">
      <xdr:nvSpPr>
        <xdr:cNvPr id="21" name="Retângulo 20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D41C23CD-F042-4E6A-BBAA-5E19778DE3EE}"/>
            </a:ext>
          </a:extLst>
        </xdr:cNvPr>
        <xdr:cNvSpPr/>
      </xdr:nvSpPr>
      <xdr:spPr>
        <a:xfrm>
          <a:off x="4829700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FLUXO DE CAIXA</a:t>
          </a:r>
        </a:p>
      </xdr:txBody>
    </xdr:sp>
    <xdr:clientData/>
  </xdr:twoCellAnchor>
  <xdr:twoCellAnchor editAs="absolute">
    <xdr:from>
      <xdr:col>9</xdr:col>
      <xdr:colOff>433371</xdr:colOff>
      <xdr:row>0</xdr:row>
      <xdr:rowOff>0</xdr:rowOff>
    </xdr:from>
    <xdr:to>
      <xdr:col>11</xdr:col>
      <xdr:colOff>21155</xdr:colOff>
      <xdr:row>0</xdr:row>
      <xdr:rowOff>396000</xdr:rowOff>
    </xdr:to>
    <xdr:sp macro="" textlink="">
      <xdr:nvSpPr>
        <xdr:cNvPr id="22" name="Retângulo 21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7100871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3</xdr:col>
      <xdr:colOff>104769</xdr:colOff>
      <xdr:row>0</xdr:row>
      <xdr:rowOff>0</xdr:rowOff>
    </xdr:from>
    <xdr:to>
      <xdr:col>4</xdr:col>
      <xdr:colOff>525455</xdr:colOff>
      <xdr:row>0</xdr:row>
      <xdr:rowOff>396000</xdr:rowOff>
    </xdr:to>
    <xdr:sp macro="[0]!AbrirFormMenu" textlink="">
      <xdr:nvSpPr>
        <xdr:cNvPr id="23" name="Retângulo 22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DF691EA6-239A-443C-BE4C-076C9C747DE9}"/>
            </a:ext>
          </a:extLst>
        </xdr:cNvPr>
        <xdr:cNvSpPr/>
      </xdr:nvSpPr>
      <xdr:spPr>
        <a:xfrm>
          <a:off x="2314569" y="0"/>
          <a:ext cx="11636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827027</xdr:colOff>
      <xdr:row>0</xdr:row>
      <xdr:rowOff>396000</xdr:rowOff>
    </xdr:to>
    <xdr:pic>
      <xdr:nvPicPr>
        <xdr:cNvPr id="24" name="Imagem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8002" cy="396000"/>
        </a:xfrm>
        <a:prstGeom prst="rect">
          <a:avLst/>
        </a:prstGeom>
      </xdr:spPr>
    </xdr:pic>
    <xdr:clientData/>
  </xdr:twoCellAnchor>
  <xdr:twoCellAnchor editAs="absolute">
    <xdr:from>
      <xdr:col>11</xdr:col>
      <xdr:colOff>85719</xdr:colOff>
      <xdr:row>0</xdr:row>
      <xdr:rowOff>0</xdr:rowOff>
    </xdr:from>
    <xdr:to>
      <xdr:col>12</xdr:col>
      <xdr:colOff>416453</xdr:colOff>
      <xdr:row>0</xdr:row>
      <xdr:rowOff>396000</xdr:rowOff>
    </xdr:to>
    <xdr:sp macro="" textlink="">
      <xdr:nvSpPr>
        <xdr:cNvPr id="25" name="Retângulo 2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F32CDF8A-1D4B-4928-B28E-0BCF5BE1DE34}"/>
            </a:ext>
          </a:extLst>
        </xdr:cNvPr>
        <xdr:cNvSpPr/>
      </xdr:nvSpPr>
      <xdr:spPr>
        <a:xfrm>
          <a:off x="8239119" y="0"/>
          <a:ext cx="1073684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bReceita" displayName="tbReceita" ref="B5:L17" totalsRowShown="0" headerRowDxfId="14" dataDxfId="13">
  <autoFilter ref="B5:L17"/>
  <tableColumns count="11">
    <tableColumn id="1" name="ID" dataDxfId="25">
      <calculatedColumnFormula>COUNTA($B$5:B5)</calculatedColumnFormula>
    </tableColumn>
    <tableColumn id="2" name="DataDeLançamento" dataDxfId="24"/>
    <tableColumn id="3" name="Classificacao" dataDxfId="23"/>
    <tableColumn id="4" name="PlanoDeConta" dataDxfId="22"/>
    <tableColumn id="5" name="Descrição" dataDxfId="21"/>
    <tableColumn id="6" name="ValorTotal" dataDxfId="20"/>
    <tableColumn id="7" name="DataDeRecebimento" dataDxfId="19"/>
    <tableColumn id="8" name="Dia" dataDxfId="18">
      <calculatedColumnFormula>IFERROR(IF(C6="","",IF(H6="",DAY(C6),DAY(H6))),"")</calculatedColumnFormula>
    </tableColumn>
    <tableColumn id="9" name="Mês" dataDxfId="17">
      <calculatedColumnFormula>IFERROR(IF(C6="","",IF(H6="",TEXT(C6,"mmmm"),TEXT(H6,"mmmm"))),"")</calculatedColumnFormula>
    </tableColumn>
    <tableColumn id="10" name="Ano" dataDxfId="16">
      <calculatedColumnFormula>IFERROR(IF(C6="","",IF(H6="",YEAR(C6),YEAR(H6))),"")</calculatedColumnFormula>
    </tableColumn>
    <tableColumn id="11" name="Recebido?" dataDxfId="15">
      <calculatedColumnFormula>IFERROR(IF(tbReceita[[#This Row],[DataDeRecebimento]]="","",IF(tbReceita[[#This Row],[DataDeRecebimento]]&gt;TODAY(),"Não","Sim")),"")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bDespesa" displayName="tbDespesa" ref="B5:L17" totalsRowShown="0" headerRowDxfId="1" dataDxfId="0">
  <autoFilter ref="B5:L17"/>
  <tableColumns count="11">
    <tableColumn id="1" name="ID" dataDxfId="12">
      <calculatedColumnFormula>COUNTA($B$5:B5)</calculatedColumnFormula>
    </tableColumn>
    <tableColumn id="2" name="DataDeLancamento" dataDxfId="11"/>
    <tableColumn id="3" name="Classificacao" dataDxfId="10"/>
    <tableColumn id="4" name="PlanoDeConta" dataDxfId="9"/>
    <tableColumn id="5" name="Descrição" dataDxfId="8"/>
    <tableColumn id="6" name="ValorTotal" dataDxfId="7"/>
    <tableColumn id="7" name="DataDePagamento" dataDxfId="6"/>
    <tableColumn id="8" name="Dia" dataDxfId="5">
      <calculatedColumnFormula>IFERROR(IF(C6="","",IF(H6="",DAY(C6),DAY(H6))),"")</calculatedColumnFormula>
    </tableColumn>
    <tableColumn id="9" name="Mês" dataDxfId="4">
      <calculatedColumnFormula>IFERROR(IF(C6="","",IF(H6="",TEXT(C6,"mmmm"),TEXT(H6,"mmmm"))),"")</calculatedColumnFormula>
    </tableColumn>
    <tableColumn id="10" name="Ano" dataDxfId="3">
      <calculatedColumnFormula>IFERROR(IF(C6="","",IF(H6="",YEAR(C6),YEAR(H6))),"")</calculatedColumnFormula>
    </tableColumn>
    <tableColumn id="11" name="Pago?" dataDxfId="2">
      <calculatedColumnFormula>IFERROR(IF(tbDespesa[[#This Row],[DataDePagamento]]="","",IF(tbDespesa[[#This Row],[DataDePagamento]]&gt;TODAY(),"Não","Sim")),"")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uza.xyz/produto/planilha-avaliacao-de-desempenho-por-competencias/" TargetMode="External"/><Relationship Id="rId13" Type="http://schemas.openxmlformats.org/officeDocument/2006/relationships/drawing" Target="../drawings/drawing13.xml"/><Relationship Id="rId3" Type="http://schemas.openxmlformats.org/officeDocument/2006/relationships/hyperlink" Target="https://www.souza.xyz/produto/planilha-plano-acao-5w2h/" TargetMode="External"/><Relationship Id="rId7" Type="http://schemas.openxmlformats.org/officeDocument/2006/relationships/hyperlink" Target="https://www.souza.xyz/produto/planilha-indicadores-de-rh/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s://www.souza.xyz/produto/planilha-plano-acao-5w2h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www.souza.xyz/produto/planilha-indicadores-de-rh/" TargetMode="External"/><Relationship Id="rId11" Type="http://schemas.openxmlformats.org/officeDocument/2006/relationships/hyperlink" Target="https://www.souza.xyz/produto/planilha-cadastro-de-funcionarios-com-foto/" TargetMode="External"/><Relationship Id="rId5" Type="http://schemas.openxmlformats.org/officeDocument/2006/relationships/hyperlink" Target="https://www.souza.xyz/produto/planilha-de-priorizacao-e-solucao-de-problemas/" TargetMode="External"/><Relationship Id="rId10" Type="http://schemas.openxmlformats.org/officeDocument/2006/relationships/hyperlink" Target="https://www.souza.xyz/produto/planilha-cadastro-de-funcionarios-com-foto/" TargetMode="External"/><Relationship Id="rId4" Type="http://schemas.openxmlformats.org/officeDocument/2006/relationships/hyperlink" Target="https://www.souza.xyz/produto/planilha-de-priorizacao-e-solucao-de-problemas/" TargetMode="External"/><Relationship Id="rId9" Type="http://schemas.openxmlformats.org/officeDocument/2006/relationships/hyperlink" Target="https://www.souza.xyz/produto/planilha-avaliacao-de-desempenho-por-competencias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L15"/>
  <sheetViews>
    <sheetView showGridLines="0" workbookViewId="0"/>
  </sheetViews>
  <sheetFormatPr defaultRowHeight="15" x14ac:dyDescent="0.25"/>
  <cols>
    <col min="1" max="1" width="2.7109375" style="7" customWidth="1"/>
    <col min="2" max="2" width="5" style="7" customWidth="1"/>
    <col min="3" max="3" width="22.85546875" style="7" bestFit="1" customWidth="1"/>
    <col min="4" max="4" width="2.7109375" style="7" customWidth="1"/>
    <col min="5" max="5" width="5" style="7" customWidth="1"/>
    <col min="6" max="6" width="30.28515625" style="7" bestFit="1" customWidth="1"/>
    <col min="7" max="7" width="2.7109375" style="7" customWidth="1"/>
    <col min="8" max="8" width="5" style="7" customWidth="1"/>
    <col min="9" max="9" width="26.140625" style="7" bestFit="1" customWidth="1"/>
    <col min="10" max="10" width="9.140625" style="7"/>
    <col min="11" max="11" width="24.28515625" style="7" hidden="1" customWidth="1"/>
    <col min="12" max="12" width="25.5703125" style="7" hidden="1" customWidth="1"/>
    <col min="13" max="16384" width="9.140625" style="7"/>
  </cols>
  <sheetData>
    <row r="1" spans="2:12" s="14" customFormat="1" ht="32.25" customHeight="1" x14ac:dyDescent="0.25"/>
    <row r="2" spans="2:12" s="15" customFormat="1" ht="22.5" customHeight="1" x14ac:dyDescent="0.25"/>
    <row r="3" spans="2:12" s="16" customFormat="1" ht="22.5" customHeight="1" x14ac:dyDescent="0.25"/>
    <row r="4" spans="2:12" ht="15" customHeight="1" x14ac:dyDescent="0.25"/>
    <row r="5" spans="2:12" ht="24.95" customHeight="1" x14ac:dyDescent="0.25">
      <c r="B5" s="4" t="s">
        <v>136</v>
      </c>
      <c r="C5" s="5" t="s">
        <v>242</v>
      </c>
      <c r="D5" s="6"/>
      <c r="E5" s="4" t="s">
        <v>147</v>
      </c>
      <c r="F5" s="5" t="s">
        <v>226</v>
      </c>
      <c r="G5" s="6"/>
      <c r="H5" s="4" t="s">
        <v>158</v>
      </c>
      <c r="I5" s="5" t="s">
        <v>227</v>
      </c>
      <c r="K5" s="11" t="str">
        <f>C5</f>
        <v>Receitas com produtos</v>
      </c>
      <c r="L5" s="7" t="s">
        <v>243</v>
      </c>
    </row>
    <row r="6" spans="2:12" ht="24.95" customHeight="1" x14ac:dyDescent="0.25">
      <c r="B6" s="4" t="s">
        <v>137</v>
      </c>
      <c r="C6" s="8" t="s">
        <v>253</v>
      </c>
      <c r="D6" s="6"/>
      <c r="E6" s="4" t="s">
        <v>148</v>
      </c>
      <c r="F6" s="8" t="s">
        <v>256</v>
      </c>
      <c r="G6" s="6"/>
      <c r="H6" s="4" t="s">
        <v>159</v>
      </c>
      <c r="I6" s="8" t="s">
        <v>25</v>
      </c>
      <c r="K6" s="11" t="str">
        <f>F5</f>
        <v>Receitas com servicos</v>
      </c>
      <c r="L6" s="7" t="s">
        <v>240</v>
      </c>
    </row>
    <row r="7" spans="2:12" ht="24.95" customHeight="1" x14ac:dyDescent="0.25">
      <c r="B7" s="4" t="s">
        <v>138</v>
      </c>
      <c r="C7" s="8" t="s">
        <v>254</v>
      </c>
      <c r="D7" s="6"/>
      <c r="E7" s="4" t="s">
        <v>149</v>
      </c>
      <c r="F7" s="8" t="s">
        <v>257</v>
      </c>
      <c r="G7" s="6"/>
      <c r="H7" s="4" t="s">
        <v>160</v>
      </c>
      <c r="I7" s="108" t="s">
        <v>26</v>
      </c>
      <c r="K7" s="11" t="str">
        <f>I5</f>
        <v>Receitas não operacionais</v>
      </c>
      <c r="L7" s="7" t="s">
        <v>241</v>
      </c>
    </row>
    <row r="8" spans="2:12" ht="24.95" customHeight="1" x14ac:dyDescent="0.25">
      <c r="B8" s="4" t="s">
        <v>139</v>
      </c>
      <c r="C8" s="8" t="s">
        <v>255</v>
      </c>
      <c r="D8" s="6"/>
      <c r="E8" s="4" t="s">
        <v>150</v>
      </c>
      <c r="F8" s="8" t="s">
        <v>258</v>
      </c>
      <c r="G8" s="6"/>
      <c r="H8" s="4" t="s">
        <v>161</v>
      </c>
      <c r="I8" s="108" t="s">
        <v>27</v>
      </c>
    </row>
    <row r="9" spans="2:12" ht="24.95" customHeight="1" x14ac:dyDescent="0.25">
      <c r="B9" s="4" t="s">
        <v>140</v>
      </c>
      <c r="C9" s="108"/>
      <c r="D9" s="6"/>
      <c r="E9" s="4" t="s">
        <v>151</v>
      </c>
      <c r="F9" s="108"/>
      <c r="G9" s="6"/>
      <c r="H9" s="4" t="s">
        <v>162</v>
      </c>
      <c r="I9" s="108" t="s">
        <v>28</v>
      </c>
    </row>
    <row r="10" spans="2:12" ht="24.95" customHeight="1" x14ac:dyDescent="0.25">
      <c r="B10" s="4" t="s">
        <v>141</v>
      </c>
      <c r="C10" s="108"/>
      <c r="D10" s="6"/>
      <c r="E10" s="4" t="s">
        <v>152</v>
      </c>
      <c r="F10" s="108"/>
      <c r="G10" s="6"/>
      <c r="H10" s="4" t="s">
        <v>163</v>
      </c>
      <c r="I10" s="108"/>
    </row>
    <row r="11" spans="2:12" ht="24.95" customHeight="1" x14ac:dyDescent="0.25">
      <c r="B11" s="4" t="s">
        <v>142</v>
      </c>
      <c r="C11" s="108"/>
      <c r="D11" s="6"/>
      <c r="E11" s="4" t="s">
        <v>153</v>
      </c>
      <c r="F11" s="108"/>
      <c r="G11" s="6"/>
      <c r="H11" s="4" t="s">
        <v>164</v>
      </c>
      <c r="I11" s="108"/>
    </row>
    <row r="12" spans="2:12" ht="24.95" customHeight="1" x14ac:dyDescent="0.25">
      <c r="B12" s="4" t="s">
        <v>143</v>
      </c>
      <c r="C12" s="108"/>
      <c r="D12" s="6"/>
      <c r="E12" s="4" t="s">
        <v>154</v>
      </c>
      <c r="F12" s="108"/>
      <c r="G12" s="6"/>
      <c r="H12" s="4" t="s">
        <v>165</v>
      </c>
      <c r="I12" s="108"/>
    </row>
    <row r="13" spans="2:12" ht="24.95" customHeight="1" x14ac:dyDescent="0.25">
      <c r="B13" s="4" t="s">
        <v>144</v>
      </c>
      <c r="C13" s="108"/>
      <c r="D13" s="6"/>
      <c r="E13" s="4" t="s">
        <v>155</v>
      </c>
      <c r="F13" s="108"/>
      <c r="G13" s="6"/>
      <c r="H13" s="4" t="s">
        <v>166</v>
      </c>
      <c r="I13" s="108"/>
    </row>
    <row r="14" spans="2:12" ht="24.95" customHeight="1" x14ac:dyDescent="0.25">
      <c r="B14" s="4" t="s">
        <v>145</v>
      </c>
      <c r="C14" s="108"/>
      <c r="D14" s="6"/>
      <c r="E14" s="4" t="s">
        <v>156</v>
      </c>
      <c r="F14" s="108"/>
      <c r="G14" s="6"/>
      <c r="H14" s="4" t="s">
        <v>167</v>
      </c>
      <c r="I14" s="108"/>
    </row>
    <row r="15" spans="2:12" ht="24.95" customHeight="1" x14ac:dyDescent="0.25">
      <c r="B15" s="4" t="s">
        <v>146</v>
      </c>
      <c r="C15" s="108"/>
      <c r="E15" s="4" t="s">
        <v>157</v>
      </c>
      <c r="F15" s="108"/>
      <c r="H15" s="4" t="s">
        <v>168</v>
      </c>
      <c r="I15" s="108"/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showGridLines="0" workbookViewId="0"/>
  </sheetViews>
  <sheetFormatPr defaultRowHeight="15" x14ac:dyDescent="0.25"/>
  <cols>
    <col min="1" max="1" width="2.7109375" style="17" customWidth="1"/>
    <col min="2" max="2" width="38" style="17" customWidth="1"/>
    <col min="3" max="3" width="10.140625" style="17" customWidth="1"/>
    <col min="4" max="4" width="38" style="17" customWidth="1"/>
    <col min="5" max="5" width="10.140625" style="17" customWidth="1"/>
    <col min="6" max="6" width="38" style="17" customWidth="1"/>
    <col min="7" max="7" width="10.140625" style="17" customWidth="1"/>
    <col min="8" max="8" width="38" style="17" customWidth="1"/>
    <col min="9" max="16384" width="9.140625" style="17"/>
  </cols>
  <sheetData>
    <row r="1" spans="2:8" s="58" customFormat="1" ht="30" customHeight="1" x14ac:dyDescent="0.25"/>
    <row r="2" spans="2:8" s="59" customFormat="1" ht="24.95" customHeight="1" x14ac:dyDescent="0.25"/>
    <row r="3" spans="2:8" ht="20.100000000000001" customHeight="1" x14ac:dyDescent="0.25"/>
    <row r="4" spans="2:8" ht="21" x14ac:dyDescent="0.35">
      <c r="B4" s="60" t="str">
        <f>"Total de "&amp;'Ind2'!I9</f>
        <v>Total de Receitas</v>
      </c>
      <c r="D4" s="60" t="str">
        <f>"Total de "&amp;'Ind2'!I10</f>
        <v>Total de Despesas</v>
      </c>
      <c r="F4" s="60" t="str">
        <f>'Ind2'!I11</f>
        <v>Lucro ou Prejuízo</v>
      </c>
      <c r="H4" s="60" t="str">
        <f>'Ind2'!I12</f>
        <v>Lucratividade</v>
      </c>
    </row>
    <row r="5" spans="2:8" ht="28.5" x14ac:dyDescent="0.25">
      <c r="B5" s="61">
        <f ca="1">'Ind2'!K9</f>
        <v>5050</v>
      </c>
      <c r="D5" s="61">
        <f ca="1">'Ind2'!K10</f>
        <v>1200</v>
      </c>
      <c r="F5" s="61">
        <f ca="1">'Ind2'!K11</f>
        <v>3850</v>
      </c>
      <c r="H5" s="62">
        <f ca="1">'Ind2'!K12</f>
        <v>0.76237623762376239</v>
      </c>
    </row>
  </sheetData>
  <sheetProtection password="9004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B1:T20"/>
  <sheetViews>
    <sheetView showGridLines="0" tabSelected="1" zoomScaleNormal="100" workbookViewId="0">
      <selection activeCell="S7" sqref="S7"/>
    </sheetView>
  </sheetViews>
  <sheetFormatPr defaultRowHeight="15" x14ac:dyDescent="0.25"/>
  <cols>
    <col min="1" max="1" width="3" style="17" customWidth="1"/>
    <col min="2" max="2" width="27.7109375" style="17" customWidth="1"/>
    <col min="3" max="3" width="10.5703125" style="17" customWidth="1"/>
    <col min="4" max="16384" width="9.140625" style="17"/>
  </cols>
  <sheetData>
    <row r="1" spans="2:20" s="14" customFormat="1" ht="32.25" customHeight="1" x14ac:dyDescent="0.25"/>
    <row r="2" spans="2:20" s="15" customFormat="1" ht="22.5" customHeight="1" x14ac:dyDescent="0.25"/>
    <row r="3" spans="2:20" s="16" customFormat="1" ht="5.0999999999999996" customHeight="1" x14ac:dyDescent="0.2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0" ht="5.0999999999999996" customHeight="1" x14ac:dyDescent="0.25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2:20" s="129" customFormat="1" ht="108" customHeight="1" x14ac:dyDescent="0.25">
      <c r="B5" s="127" t="s">
        <v>262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  <c r="T5" s="128"/>
    </row>
    <row r="6" spans="2:20" ht="5.0999999999999996" customHeight="1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/>
      <c r="R6" s="19"/>
      <c r="S6" s="19"/>
      <c r="T6" s="19"/>
    </row>
    <row r="7" spans="2:20" ht="43.5" customHeight="1" x14ac:dyDescent="0.25">
      <c r="B7" s="20" t="s">
        <v>224</v>
      </c>
      <c r="C7" s="21" t="s">
        <v>225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4"/>
      <c r="S7" s="19"/>
      <c r="T7" s="19"/>
    </row>
    <row r="8" spans="2:20" ht="5.0999999999999996" customHeight="1" x14ac:dyDescent="0.25">
      <c r="B8" s="19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Q8" s="19"/>
      <c r="R8" s="19"/>
      <c r="S8" s="19"/>
      <c r="T8" s="19"/>
    </row>
    <row r="9" spans="2:20" ht="43.5" customHeight="1" x14ac:dyDescent="0.25">
      <c r="B9" s="20" t="s">
        <v>121</v>
      </c>
      <c r="C9" s="21" t="s">
        <v>252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4"/>
      <c r="S9" s="19"/>
      <c r="T9" s="19"/>
    </row>
    <row r="10" spans="2:20" ht="5.0999999999999996" customHeight="1" x14ac:dyDescent="0.25">
      <c r="B10" s="1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Q10" s="19"/>
      <c r="R10" s="19"/>
      <c r="S10" s="19"/>
      <c r="T10" s="19"/>
    </row>
    <row r="11" spans="2:20" ht="43.5" customHeight="1" x14ac:dyDescent="0.25">
      <c r="B11" s="20" t="s">
        <v>122</v>
      </c>
      <c r="C11" s="21" t="s">
        <v>123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  <c r="R11" s="24"/>
      <c r="S11" s="19"/>
      <c r="T11" s="19"/>
    </row>
    <row r="12" spans="2:20" ht="5.0999999999999996" customHeight="1" x14ac:dyDescent="0.25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Q12" s="19"/>
      <c r="R12" s="19"/>
      <c r="S12" s="19"/>
      <c r="T12" s="19"/>
    </row>
    <row r="13" spans="2:20" ht="43.5" customHeight="1" x14ac:dyDescent="0.25">
      <c r="B13" s="20" t="s">
        <v>126</v>
      </c>
      <c r="C13" s="21" t="s">
        <v>127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  <c r="R13" s="24"/>
      <c r="S13" s="19"/>
      <c r="T13" s="19"/>
    </row>
    <row r="14" spans="2:20" ht="5.0999999999999996" customHeight="1" x14ac:dyDescent="0.25">
      <c r="B14" s="1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Q14" s="19"/>
      <c r="R14" s="19"/>
      <c r="S14" s="19"/>
      <c r="T14" s="19"/>
    </row>
    <row r="15" spans="2:20" ht="43.5" customHeight="1" x14ac:dyDescent="0.25">
      <c r="B15" s="20" t="s">
        <v>104</v>
      </c>
      <c r="C15" s="21" t="s">
        <v>128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  <c r="R15" s="24"/>
      <c r="S15" s="19"/>
      <c r="T15" s="19"/>
    </row>
    <row r="16" spans="2:20" ht="5.0999999999999996" customHeight="1" x14ac:dyDescent="0.25">
      <c r="B16" s="1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Q16" s="19"/>
      <c r="R16" s="19"/>
      <c r="S16" s="19"/>
      <c r="T16" s="19"/>
    </row>
    <row r="17" spans="2:20" ht="43.5" customHeight="1" x14ac:dyDescent="0.25">
      <c r="B17" s="20" t="s">
        <v>124</v>
      </c>
      <c r="C17" s="21" t="s">
        <v>125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/>
      <c r="S17" s="19"/>
      <c r="T17" s="19"/>
    </row>
    <row r="18" spans="2:20" ht="5.0999999999999996" customHeight="1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2:20" ht="43.5" customHeight="1" x14ac:dyDescent="0.25">
      <c r="B19" s="20" t="s">
        <v>250</v>
      </c>
      <c r="C19" s="21" t="s">
        <v>251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24"/>
      <c r="S19" s="19"/>
      <c r="T19" s="19"/>
    </row>
    <row r="20" spans="2:20" x14ac:dyDescent="0.25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</sheetData>
  <sheetProtection password="9004" sheet="1" objects="1" scenarios="1"/>
  <mergeCells count="10">
    <mergeCell ref="B4:R4"/>
    <mergeCell ref="C7:Q7"/>
    <mergeCell ref="B6:P6"/>
    <mergeCell ref="B5:R5"/>
    <mergeCell ref="C17:Q17"/>
    <mergeCell ref="C19:Q19"/>
    <mergeCell ref="C15:Q15"/>
    <mergeCell ref="C13:Q13"/>
    <mergeCell ref="C11:Q11"/>
    <mergeCell ref="C9:Q9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pageSetUpPr fitToPage="1"/>
  </sheetPr>
  <dimension ref="A1:I30"/>
  <sheetViews>
    <sheetView showGridLines="0" zoomScaleNormal="100" workbookViewId="0"/>
  </sheetViews>
  <sheetFormatPr defaultRowHeight="15" x14ac:dyDescent="0.25"/>
  <cols>
    <col min="1" max="1" width="2.7109375" style="3" customWidth="1"/>
    <col min="2" max="2" width="85.5703125" style="28" customWidth="1"/>
    <col min="3" max="3" width="3.5703125" style="28" customWidth="1"/>
    <col min="4" max="4" width="85.5703125" style="28" customWidth="1"/>
    <col min="5" max="6" width="9.140625" style="28"/>
    <col min="7" max="16384" width="9.140625" style="36"/>
  </cols>
  <sheetData>
    <row r="1" spans="1:4" s="14" customFormat="1" ht="32.25" customHeight="1" x14ac:dyDescent="0.25"/>
    <row r="2" spans="1:4" s="15" customFormat="1" ht="22.5" customHeight="1" x14ac:dyDescent="0.25"/>
    <row r="3" spans="1:4" s="16" customFormat="1" ht="22.5" customHeight="1" x14ac:dyDescent="0.25"/>
    <row r="4" spans="1:4" s="28" customFormat="1" x14ac:dyDescent="0.25">
      <c r="A4" s="3"/>
    </row>
    <row r="5" spans="1:4" s="28" customFormat="1" ht="18.75" x14ac:dyDescent="0.25">
      <c r="A5" s="3"/>
      <c r="B5" s="29" t="s">
        <v>1</v>
      </c>
      <c r="C5" s="30"/>
      <c r="D5" s="29" t="s">
        <v>7</v>
      </c>
    </row>
    <row r="6" spans="1:4" s="28" customFormat="1" ht="66" customHeight="1" x14ac:dyDescent="0.25">
      <c r="A6" s="3"/>
      <c r="B6" s="31" t="s">
        <v>2</v>
      </c>
      <c r="C6" s="30"/>
      <c r="D6" s="31" t="s">
        <v>8</v>
      </c>
    </row>
    <row r="7" spans="1:4" s="28" customFormat="1" ht="9.9499999999999993" customHeight="1" x14ac:dyDescent="0.25">
      <c r="A7" s="3"/>
      <c r="B7" s="32"/>
      <c r="C7" s="30"/>
      <c r="D7" s="32"/>
    </row>
    <row r="8" spans="1:4" s="28" customFormat="1" ht="18.75" x14ac:dyDescent="0.25">
      <c r="A8" s="3"/>
      <c r="B8" s="29" t="s">
        <v>3</v>
      </c>
      <c r="C8" s="30"/>
      <c r="D8" s="29" t="s">
        <v>9</v>
      </c>
    </row>
    <row r="9" spans="1:4" s="28" customFormat="1" ht="66" customHeight="1" x14ac:dyDescent="0.25">
      <c r="A9" s="3"/>
      <c r="B9" s="31" t="s">
        <v>2</v>
      </c>
      <c r="C9" s="30"/>
      <c r="D9" s="31" t="s">
        <v>10</v>
      </c>
    </row>
    <row r="10" spans="1:4" s="28" customFormat="1" ht="9.9499999999999993" customHeight="1" x14ac:dyDescent="0.25">
      <c r="A10" s="3"/>
      <c r="B10" s="32"/>
      <c r="C10" s="30"/>
      <c r="D10" s="32"/>
    </row>
    <row r="11" spans="1:4" s="28" customFormat="1" ht="18.75" x14ac:dyDescent="0.25">
      <c r="A11" s="3"/>
      <c r="B11" s="29" t="s">
        <v>4</v>
      </c>
      <c r="C11" s="30"/>
      <c r="D11" s="29" t="s">
        <v>11</v>
      </c>
    </row>
    <row r="12" spans="1:4" s="28" customFormat="1" ht="66" customHeight="1" x14ac:dyDescent="0.25">
      <c r="A12" s="3"/>
      <c r="B12" s="31" t="s">
        <v>5</v>
      </c>
      <c r="C12" s="30"/>
      <c r="D12" s="33" t="s">
        <v>12</v>
      </c>
    </row>
    <row r="13" spans="1:4" s="28" customFormat="1" ht="9.9499999999999993" customHeight="1" x14ac:dyDescent="0.25">
      <c r="A13" s="3"/>
      <c r="B13" s="32"/>
      <c r="C13" s="30"/>
      <c r="D13" s="34"/>
    </row>
    <row r="14" spans="1:4" s="28" customFormat="1" ht="18.75" x14ac:dyDescent="0.25">
      <c r="A14" s="3"/>
      <c r="B14" s="29" t="s">
        <v>0</v>
      </c>
      <c r="C14" s="30"/>
      <c r="D14" s="29" t="s">
        <v>13</v>
      </c>
    </row>
    <row r="15" spans="1:4" s="28" customFormat="1" ht="66" customHeight="1" x14ac:dyDescent="0.25">
      <c r="A15" s="3"/>
      <c r="B15" s="31" t="s">
        <v>6</v>
      </c>
      <c r="C15" s="30"/>
      <c r="D15" s="31" t="s">
        <v>14</v>
      </c>
    </row>
    <row r="16" spans="1:4" s="28" customFormat="1" x14ac:dyDescent="0.25">
      <c r="A16" s="3"/>
    </row>
    <row r="17" spans="1:9" s="28" customFormat="1" x14ac:dyDescent="0.25">
      <c r="A17" s="3"/>
    </row>
    <row r="18" spans="1:9" s="28" customFormat="1" x14ac:dyDescent="0.25">
      <c r="A18" s="3"/>
    </row>
    <row r="19" spans="1:9" s="28" customFormat="1" x14ac:dyDescent="0.25">
      <c r="A19" s="3"/>
    </row>
    <row r="20" spans="1:9" s="28" customFormat="1" x14ac:dyDescent="0.25">
      <c r="A20" s="3"/>
    </row>
    <row r="21" spans="1:9" s="28" customFormat="1" x14ac:dyDescent="0.25">
      <c r="A21" s="3"/>
    </row>
    <row r="22" spans="1:9" s="28" customFormat="1" x14ac:dyDescent="0.25">
      <c r="A22" s="3"/>
    </row>
    <row r="23" spans="1:9" s="28" customFormat="1" x14ac:dyDescent="0.25">
      <c r="A23" s="3"/>
    </row>
    <row r="24" spans="1:9" s="28" customFormat="1" x14ac:dyDescent="0.25">
      <c r="A24" s="3"/>
    </row>
    <row r="25" spans="1:9" s="28" customFormat="1" x14ac:dyDescent="0.25">
      <c r="A25" s="3"/>
    </row>
    <row r="26" spans="1:9" s="28" customFormat="1" x14ac:dyDescent="0.25">
      <c r="A26" s="3"/>
    </row>
    <row r="27" spans="1:9" s="28" customFormat="1" x14ac:dyDescent="0.25">
      <c r="A27" s="3"/>
      <c r="B27" s="28" t="str">
        <f t="shared" ref="B27:B28" si="0">IF(D27="","",C27&amp;". "&amp;D27)</f>
        <v/>
      </c>
      <c r="I27" s="35"/>
    </row>
    <row r="28" spans="1:9" s="28" customFormat="1" x14ac:dyDescent="0.25">
      <c r="A28" s="3"/>
      <c r="B28" s="28" t="str">
        <f t="shared" si="0"/>
        <v/>
      </c>
    </row>
    <row r="29" spans="1:9" s="28" customFormat="1" x14ac:dyDescent="0.25">
      <c r="A29" s="3"/>
    </row>
    <row r="30" spans="1:9" s="28" customFormat="1" x14ac:dyDescent="0.25">
      <c r="A30" s="3"/>
    </row>
  </sheetData>
  <sheetProtection password="900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AE63"/>
  <sheetViews>
    <sheetView showGridLines="0" zoomScaleNormal="100" workbookViewId="0"/>
  </sheetViews>
  <sheetFormatPr defaultColWidth="0" defaultRowHeight="15" customHeight="1" zeroHeight="1" x14ac:dyDescent="0.25"/>
  <cols>
    <col min="1" max="1" width="2.7109375" style="3" customWidth="1"/>
    <col min="2" max="2" width="6.5703125" style="48" customWidth="1"/>
    <col min="3" max="3" width="80.5703125" style="48" bestFit="1" customWidth="1"/>
    <col min="4" max="4" width="17.140625" style="48" customWidth="1"/>
    <col min="5" max="5" width="11.28515625" style="48" customWidth="1"/>
    <col min="6" max="6" width="6.140625" style="48" customWidth="1"/>
    <col min="7" max="8" width="8.85546875" style="48" customWidth="1"/>
    <col min="9" max="9" width="17.5703125" style="48" customWidth="1"/>
    <col min="10" max="10" width="14.7109375" style="48" customWidth="1"/>
    <col min="11" max="11" width="8.42578125" style="48" customWidth="1"/>
    <col min="12" max="12" width="2.28515625" style="48" customWidth="1"/>
    <col min="13" max="17" width="8.85546875" style="48" customWidth="1"/>
    <col min="18" max="18" width="22.28515625" style="48" customWidth="1"/>
    <col min="19" max="30" width="8.85546875" style="48" customWidth="1"/>
    <col min="31" max="31" width="0" style="48" hidden="1" customWidth="1"/>
    <col min="32" max="16384" width="8.85546875" style="48" hidden="1"/>
  </cols>
  <sheetData>
    <row r="1" spans="1:30" s="14" customFormat="1" ht="32.25" customHeight="1" x14ac:dyDescent="0.25"/>
    <row r="2" spans="1:30" s="15" customFormat="1" ht="22.5" customHeight="1" x14ac:dyDescent="0.25"/>
    <row r="3" spans="1:30" s="16" customFormat="1" ht="22.5" customHeight="1" x14ac:dyDescent="0.25"/>
    <row r="4" spans="1:30" s="41" customFormat="1" ht="24" customHeight="1" x14ac:dyDescent="0.35">
      <c r="A4" s="1"/>
      <c r="B4" s="37"/>
      <c r="C4" s="38"/>
      <c r="D4" s="39"/>
      <c r="E4" s="39"/>
      <c r="F4" s="39"/>
      <c r="G4" s="39"/>
      <c r="H4" s="39"/>
      <c r="I4" s="39"/>
      <c r="J4" s="40"/>
      <c r="K4" s="40"/>
      <c r="L4" s="40"/>
      <c r="M4" s="40"/>
      <c r="N4" s="40"/>
      <c r="O4" s="40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41" customFormat="1" ht="24" customHeight="1" x14ac:dyDescent="0.25">
      <c r="A5" s="1"/>
      <c r="B5" s="42">
        <v>1</v>
      </c>
      <c r="C5" s="43" t="s">
        <v>120</v>
      </c>
      <c r="D5" s="44" t="s">
        <v>117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24" customHeight="1" x14ac:dyDescent="0.25">
      <c r="A6" s="2"/>
      <c r="B6" s="46"/>
      <c r="C6" s="29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30" ht="24" customHeight="1" x14ac:dyDescent="0.25">
      <c r="B7" s="42">
        <v>2</v>
      </c>
      <c r="C7" s="43" t="s">
        <v>119</v>
      </c>
      <c r="D7" s="44" t="s">
        <v>117</v>
      </c>
    </row>
    <row r="8" spans="1:30" ht="24" customHeight="1" x14ac:dyDescent="0.3">
      <c r="B8" s="46"/>
      <c r="C8" s="49"/>
      <c r="D8" s="50"/>
      <c r="E8" s="50"/>
      <c r="F8" s="50"/>
      <c r="G8" s="50"/>
      <c r="H8" s="50"/>
      <c r="I8" s="50"/>
      <c r="J8" s="50"/>
    </row>
    <row r="9" spans="1:30" ht="24" customHeight="1" x14ac:dyDescent="0.25">
      <c r="B9" s="42">
        <v>3</v>
      </c>
      <c r="C9" s="43" t="s">
        <v>118</v>
      </c>
      <c r="D9" s="44" t="s">
        <v>117</v>
      </c>
      <c r="J9" s="51"/>
      <c r="K9" s="52"/>
      <c r="L9" s="52"/>
      <c r="M9" s="52"/>
      <c r="N9" s="52"/>
    </row>
    <row r="10" spans="1:30" ht="24" customHeight="1" x14ac:dyDescent="0.3">
      <c r="B10" s="46"/>
      <c r="C10" s="49"/>
    </row>
    <row r="11" spans="1:30" ht="24" customHeight="1" x14ac:dyDescent="0.25">
      <c r="B11" s="42">
        <v>4</v>
      </c>
      <c r="C11" s="43" t="s">
        <v>16</v>
      </c>
      <c r="D11" s="44" t="s">
        <v>117</v>
      </c>
    </row>
    <row r="12" spans="1:30" ht="24" customHeight="1" x14ac:dyDescent="0.3">
      <c r="B12" s="46"/>
      <c r="C12" s="49"/>
    </row>
    <row r="13" spans="1:30" ht="24" customHeight="1" x14ac:dyDescent="0.25">
      <c r="B13" s="42">
        <v>5</v>
      </c>
      <c r="C13" s="43" t="s">
        <v>15</v>
      </c>
      <c r="D13" s="44" t="s">
        <v>117</v>
      </c>
    </row>
    <row r="14" spans="1:30" x14ac:dyDescent="0.25"/>
    <row r="15" spans="1:30" x14ac:dyDescent="0.25"/>
    <row r="16" spans="1:30" ht="21" x14ac:dyDescent="0.25">
      <c r="J16" s="53"/>
    </row>
    <row r="17" spans="10:10" x14ac:dyDescent="0.25">
      <c r="J17" s="51"/>
    </row>
    <row r="18" spans="10:10" x14ac:dyDescent="0.25"/>
    <row r="19" spans="10:10" x14ac:dyDescent="0.25"/>
    <row r="20" spans="10:10" ht="21" x14ac:dyDescent="0.25">
      <c r="J20" s="53"/>
    </row>
    <row r="21" spans="10:10" x14ac:dyDescent="0.25">
      <c r="J21" s="51"/>
    </row>
    <row r="22" spans="10:10" x14ac:dyDescent="0.25"/>
    <row r="23" spans="10:10" x14ac:dyDescent="0.25"/>
    <row r="24" spans="10:10" ht="21" x14ac:dyDescent="0.25">
      <c r="J24" s="54"/>
    </row>
    <row r="25" spans="10:10" x14ac:dyDescent="0.25">
      <c r="J25" s="51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55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0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C9" r:id="rId3"/>
    <hyperlink ref="D7" r:id="rId4"/>
    <hyperlink ref="C7" r:id="rId5"/>
    <hyperlink ref="C11" r:id="rId6"/>
    <hyperlink ref="D11" r:id="rId7"/>
    <hyperlink ref="C13" r:id="rId8"/>
    <hyperlink ref="D13" r:id="rId9"/>
    <hyperlink ref="C5" r:id="rId10"/>
    <hyperlink ref="D5" r:id="rId11"/>
  </hyperlinks>
  <pageMargins left="0.75" right="0.75" top="1" bottom="1" header="0.5" footer="0.5"/>
  <pageSetup paperSize="9" orientation="portrait" horizontalDpi="4294967292" verticalDpi="4294967292" r:id="rId12"/>
  <drawing r:id="rId1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R103"/>
  <sheetViews>
    <sheetView showGridLines="0" zoomScaleNormal="100" zoomScaleSheetLayoutView="80" workbookViewId="0"/>
  </sheetViews>
  <sheetFormatPr defaultColWidth="0" defaultRowHeight="15" customHeight="1" zeroHeight="1" x14ac:dyDescent="0.25"/>
  <cols>
    <col min="1" max="1" width="2.7109375" style="3" customWidth="1"/>
    <col min="2" max="3" width="20.7109375" style="48" customWidth="1"/>
    <col min="4" max="4" width="77.7109375" style="48" customWidth="1"/>
    <col min="5" max="5" width="71.5703125" style="48" customWidth="1"/>
    <col min="6" max="16" width="20.7109375" style="48" customWidth="1"/>
    <col min="17" max="18" width="0" style="48" hidden="1" customWidth="1"/>
    <col min="19" max="16384" width="9.140625" style="48" hidden="1"/>
  </cols>
  <sheetData>
    <row r="1" spans="1:16" s="14" customFormat="1" ht="32.25" customHeight="1" x14ac:dyDescent="0.25"/>
    <row r="2" spans="1:16" s="15" customFormat="1" ht="22.5" customHeight="1" x14ac:dyDescent="0.25"/>
    <row r="3" spans="1:16" s="16" customFormat="1" ht="22.5" customHeight="1" x14ac:dyDescent="0.25"/>
    <row r="4" spans="1:16" s="39" customFormat="1" ht="23.25" x14ac:dyDescent="0.35">
      <c r="B4" s="56" t="s">
        <v>17</v>
      </c>
    </row>
    <row r="5" spans="1:16" s="57" customFormat="1" x14ac:dyDescent="0.25">
      <c r="A5" s="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35.25" customHeight="1" x14ac:dyDescent="0.25">
      <c r="A6" s="2"/>
    </row>
    <row r="7" spans="1:16" ht="35.25" customHeight="1" x14ac:dyDescent="0.25"/>
    <row r="8" spans="1:16" ht="30" customHeight="1" x14ac:dyDescent="0.25"/>
    <row r="9" spans="1:16" ht="30" customHeight="1" x14ac:dyDescent="0.25"/>
    <row r="10" spans="1:16" ht="30" customHeight="1" x14ac:dyDescent="0.25"/>
    <row r="11" spans="1:16" ht="30" customHeight="1" x14ac:dyDescent="0.25"/>
    <row r="12" spans="1:16" ht="30" customHeight="1" x14ac:dyDescent="0.25"/>
    <row r="13" spans="1:16" ht="30" customHeight="1" x14ac:dyDescent="0.25"/>
    <row r="14" spans="1:16" ht="30" customHeight="1" x14ac:dyDescent="0.25"/>
    <row r="15" spans="1:16" ht="30" customHeight="1" x14ac:dyDescent="0.25"/>
    <row r="16" spans="1:16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15" customHeight="1" x14ac:dyDescent="0.25"/>
  </sheetData>
  <sheetProtection password="900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B1:AA15"/>
  <sheetViews>
    <sheetView showGridLines="0" workbookViewId="0"/>
  </sheetViews>
  <sheetFormatPr defaultRowHeight="15" x14ac:dyDescent="0.25"/>
  <cols>
    <col min="1" max="1" width="2.7109375" style="7" customWidth="1"/>
    <col min="2" max="2" width="5" style="100" customWidth="1"/>
    <col min="3" max="3" width="25.85546875" style="7" customWidth="1"/>
    <col min="4" max="4" width="2.7109375" style="100" customWidth="1"/>
    <col min="5" max="5" width="5" style="100" customWidth="1"/>
    <col min="6" max="6" width="25.85546875" style="7" customWidth="1"/>
    <col min="7" max="7" width="2.7109375" style="100" customWidth="1"/>
    <col min="8" max="8" width="5" style="100" customWidth="1"/>
    <col min="9" max="9" width="25.85546875" style="7" customWidth="1"/>
    <col min="10" max="10" width="2.7109375" style="100" customWidth="1"/>
    <col min="11" max="11" width="5" style="100" customWidth="1"/>
    <col min="12" max="12" width="25.42578125" style="7" customWidth="1"/>
    <col min="13" max="13" width="2.7109375" style="100" customWidth="1"/>
    <col min="14" max="14" width="5" style="100" customWidth="1"/>
    <col min="15" max="15" width="25.42578125" style="7" customWidth="1"/>
    <col min="16" max="16" width="2.7109375" style="100" customWidth="1"/>
    <col min="17" max="17" width="5" style="100" customWidth="1"/>
    <col min="18" max="18" width="25.42578125" style="7" customWidth="1"/>
    <col min="19" max="19" width="2.7109375" style="100" customWidth="1"/>
    <col min="20" max="20" width="5" style="100" customWidth="1"/>
    <col min="21" max="21" width="25.42578125" style="7" customWidth="1"/>
    <col min="22" max="22" width="2.7109375" style="100" customWidth="1"/>
    <col min="23" max="23" width="5" style="100" customWidth="1"/>
    <col min="24" max="24" width="25.42578125" style="7" customWidth="1"/>
    <col min="25" max="25" width="9.140625" style="7"/>
    <col min="26" max="26" width="25.140625" style="7" hidden="1" customWidth="1"/>
    <col min="27" max="27" width="26.42578125" style="7" hidden="1" customWidth="1"/>
    <col min="28" max="16384" width="9.140625" style="7"/>
  </cols>
  <sheetData>
    <row r="1" spans="2:27" s="14" customFormat="1" ht="32.25" customHeight="1" x14ac:dyDescent="0.25"/>
    <row r="2" spans="2:27" s="15" customFormat="1" ht="22.5" customHeight="1" x14ac:dyDescent="0.25"/>
    <row r="3" spans="2:27" s="16" customFormat="1" ht="22.5" customHeight="1" x14ac:dyDescent="0.25"/>
    <row r="4" spans="2:27" ht="15" customHeight="1" x14ac:dyDescent="0.25"/>
    <row r="5" spans="2:27" ht="24.95" customHeight="1" x14ac:dyDescent="0.25">
      <c r="B5" s="109" t="s">
        <v>136</v>
      </c>
      <c r="C5" s="110" t="s">
        <v>228</v>
      </c>
      <c r="D5" s="111"/>
      <c r="E5" s="109" t="s">
        <v>147</v>
      </c>
      <c r="F5" s="110" t="s">
        <v>229</v>
      </c>
      <c r="G5" s="111"/>
      <c r="H5" s="109" t="s">
        <v>158</v>
      </c>
      <c r="I5" s="110" t="s">
        <v>230</v>
      </c>
      <c r="J5" s="111"/>
      <c r="K5" s="109" t="s">
        <v>169</v>
      </c>
      <c r="L5" s="110" t="s">
        <v>231</v>
      </c>
      <c r="M5" s="111"/>
      <c r="N5" s="109" t="s">
        <v>180</v>
      </c>
      <c r="O5" s="110" t="s">
        <v>232</v>
      </c>
      <c r="P5" s="111"/>
      <c r="Q5" s="109" t="s">
        <v>191</v>
      </c>
      <c r="R5" s="110" t="s">
        <v>233</v>
      </c>
      <c r="S5" s="111"/>
      <c r="T5" s="109" t="s">
        <v>202</v>
      </c>
      <c r="U5" s="110" t="s">
        <v>18</v>
      </c>
      <c r="V5" s="111"/>
      <c r="W5" s="109" t="s">
        <v>213</v>
      </c>
      <c r="X5" s="110" t="s">
        <v>19</v>
      </c>
      <c r="Z5" s="112" t="str">
        <f>C5</f>
        <v>Despesas com produtos</v>
      </c>
      <c r="AA5" s="112" t="s">
        <v>234</v>
      </c>
    </row>
    <row r="6" spans="2:27" ht="24.95" customHeight="1" x14ac:dyDescent="0.25">
      <c r="B6" s="109" t="s">
        <v>137</v>
      </c>
      <c r="C6" s="113" t="s">
        <v>246</v>
      </c>
      <c r="D6" s="111"/>
      <c r="E6" s="109" t="s">
        <v>148</v>
      </c>
      <c r="F6" s="113" t="s">
        <v>259</v>
      </c>
      <c r="G6" s="111"/>
      <c r="H6" s="109" t="s">
        <v>159</v>
      </c>
      <c r="I6" s="85" t="s">
        <v>41</v>
      </c>
      <c r="J6" s="111"/>
      <c r="K6" s="109" t="s">
        <v>170</v>
      </c>
      <c r="L6" s="85" t="s">
        <v>29</v>
      </c>
      <c r="M6" s="111"/>
      <c r="N6" s="109" t="s">
        <v>181</v>
      </c>
      <c r="O6" s="85" t="s">
        <v>129</v>
      </c>
      <c r="P6" s="111"/>
      <c r="Q6" s="109" t="s">
        <v>192</v>
      </c>
      <c r="R6" s="85" t="s">
        <v>36</v>
      </c>
      <c r="S6" s="111"/>
      <c r="T6" s="109" t="s">
        <v>203</v>
      </c>
      <c r="U6" s="85" t="s">
        <v>38</v>
      </c>
      <c r="V6" s="111"/>
      <c r="W6" s="109" t="s">
        <v>214</v>
      </c>
      <c r="X6" s="85" t="s">
        <v>39</v>
      </c>
      <c r="Z6" s="112" t="str">
        <f>F5</f>
        <v>Despesas com servicos</v>
      </c>
      <c r="AA6" s="112" t="s">
        <v>235</v>
      </c>
    </row>
    <row r="7" spans="2:27" ht="24.95" customHeight="1" x14ac:dyDescent="0.25">
      <c r="B7" s="109" t="s">
        <v>138</v>
      </c>
      <c r="C7" s="113" t="s">
        <v>261</v>
      </c>
      <c r="D7" s="111"/>
      <c r="E7" s="109" t="s">
        <v>148</v>
      </c>
      <c r="F7" s="113" t="s">
        <v>260</v>
      </c>
      <c r="G7" s="111"/>
      <c r="H7" s="109" t="s">
        <v>160</v>
      </c>
      <c r="I7" s="85" t="s">
        <v>42</v>
      </c>
      <c r="J7" s="111"/>
      <c r="K7" s="109" t="s">
        <v>171</v>
      </c>
      <c r="L7" s="85" t="s">
        <v>30</v>
      </c>
      <c r="M7" s="111"/>
      <c r="N7" s="109" t="s">
        <v>182</v>
      </c>
      <c r="O7" s="85" t="s">
        <v>130</v>
      </c>
      <c r="P7" s="111"/>
      <c r="Q7" s="109" t="s">
        <v>193</v>
      </c>
      <c r="R7" s="85" t="s">
        <v>37</v>
      </c>
      <c r="S7" s="111"/>
      <c r="T7" s="109" t="s">
        <v>204</v>
      </c>
      <c r="U7" s="85"/>
      <c r="V7" s="111"/>
      <c r="W7" s="109" t="s">
        <v>215</v>
      </c>
      <c r="X7" s="85" t="s">
        <v>40</v>
      </c>
      <c r="Z7" s="112" t="str">
        <f>I5</f>
        <v>Despesas não operacionais</v>
      </c>
      <c r="AA7" s="112" t="s">
        <v>236</v>
      </c>
    </row>
    <row r="8" spans="2:27" ht="24.95" customHeight="1" x14ac:dyDescent="0.25">
      <c r="B8" s="109" t="s">
        <v>139</v>
      </c>
      <c r="C8" s="85"/>
      <c r="D8" s="111"/>
      <c r="E8" s="109" t="s">
        <v>147</v>
      </c>
      <c r="F8" s="85" t="s">
        <v>261</v>
      </c>
      <c r="G8" s="111"/>
      <c r="H8" s="109" t="s">
        <v>161</v>
      </c>
      <c r="I8" s="85"/>
      <c r="J8" s="111"/>
      <c r="K8" s="109" t="s">
        <v>172</v>
      </c>
      <c r="L8" s="85" t="s">
        <v>31</v>
      </c>
      <c r="M8" s="111"/>
      <c r="N8" s="109" t="s">
        <v>183</v>
      </c>
      <c r="O8" s="85" t="s">
        <v>134</v>
      </c>
      <c r="P8" s="111"/>
      <c r="Q8" s="109" t="s">
        <v>194</v>
      </c>
      <c r="R8" s="85"/>
      <c r="S8" s="111"/>
      <c r="T8" s="109" t="s">
        <v>205</v>
      </c>
      <c r="U8" s="85"/>
      <c r="V8" s="111"/>
      <c r="W8" s="109" t="s">
        <v>216</v>
      </c>
      <c r="X8" s="85"/>
      <c r="Z8" s="112" t="str">
        <f>L5</f>
        <v>Despesas com RH</v>
      </c>
      <c r="AA8" s="112" t="s">
        <v>237</v>
      </c>
    </row>
    <row r="9" spans="2:27" ht="24.95" customHeight="1" x14ac:dyDescent="0.25">
      <c r="B9" s="109" t="s">
        <v>140</v>
      </c>
      <c r="C9" s="85"/>
      <c r="D9" s="111"/>
      <c r="E9" s="109" t="s">
        <v>148</v>
      </c>
      <c r="F9" s="85"/>
      <c r="G9" s="111"/>
      <c r="H9" s="109" t="s">
        <v>162</v>
      </c>
      <c r="I9" s="85"/>
      <c r="J9" s="111"/>
      <c r="K9" s="109" t="s">
        <v>173</v>
      </c>
      <c r="L9" s="85"/>
      <c r="M9" s="111"/>
      <c r="N9" s="109" t="s">
        <v>184</v>
      </c>
      <c r="O9" s="85" t="s">
        <v>135</v>
      </c>
      <c r="P9" s="111"/>
      <c r="Q9" s="109" t="s">
        <v>195</v>
      </c>
      <c r="R9" s="85"/>
      <c r="S9" s="111"/>
      <c r="T9" s="109" t="s">
        <v>206</v>
      </c>
      <c r="U9" s="85"/>
      <c r="V9" s="111"/>
      <c r="W9" s="109" t="s">
        <v>217</v>
      </c>
      <c r="X9" s="85"/>
      <c r="Z9" s="112" t="str">
        <f>O5</f>
        <v>Despesas operacionais</v>
      </c>
      <c r="AA9" s="112" t="s">
        <v>238</v>
      </c>
    </row>
    <row r="10" spans="2:27" ht="24.95" customHeight="1" x14ac:dyDescent="0.25">
      <c r="B10" s="109" t="s">
        <v>141</v>
      </c>
      <c r="C10" s="85"/>
      <c r="D10" s="111"/>
      <c r="E10" s="109" t="s">
        <v>148</v>
      </c>
      <c r="F10" s="85"/>
      <c r="G10" s="111"/>
      <c r="H10" s="109" t="s">
        <v>163</v>
      </c>
      <c r="I10" s="85"/>
      <c r="J10" s="111"/>
      <c r="K10" s="109" t="s">
        <v>174</v>
      </c>
      <c r="L10" s="85"/>
      <c r="M10" s="111"/>
      <c r="N10" s="109" t="s">
        <v>185</v>
      </c>
      <c r="O10" s="85" t="s">
        <v>32</v>
      </c>
      <c r="P10" s="111"/>
      <c r="Q10" s="109" t="s">
        <v>196</v>
      </c>
      <c r="R10" s="85"/>
      <c r="S10" s="111"/>
      <c r="T10" s="109" t="s">
        <v>207</v>
      </c>
      <c r="U10" s="85"/>
      <c r="V10" s="111"/>
      <c r="W10" s="109" t="s">
        <v>218</v>
      </c>
      <c r="X10" s="85"/>
      <c r="Z10" s="112" t="str">
        <f>R5</f>
        <v>Despesas com marketing</v>
      </c>
      <c r="AA10" s="112" t="s">
        <v>239</v>
      </c>
    </row>
    <row r="11" spans="2:27" ht="24.95" customHeight="1" x14ac:dyDescent="0.25">
      <c r="B11" s="109" t="s">
        <v>142</v>
      </c>
      <c r="C11" s="85"/>
      <c r="D11" s="111"/>
      <c r="E11" s="109" t="s">
        <v>147</v>
      </c>
      <c r="F11" s="85"/>
      <c r="G11" s="111"/>
      <c r="H11" s="109" t="s">
        <v>164</v>
      </c>
      <c r="I11" s="85"/>
      <c r="J11" s="111"/>
      <c r="K11" s="109" t="s">
        <v>175</v>
      </c>
      <c r="L11" s="85"/>
      <c r="M11" s="111"/>
      <c r="N11" s="109" t="s">
        <v>186</v>
      </c>
      <c r="O11" s="85" t="s">
        <v>33</v>
      </c>
      <c r="P11" s="111"/>
      <c r="Q11" s="109" t="s">
        <v>197</v>
      </c>
      <c r="R11" s="85"/>
      <c r="S11" s="111"/>
      <c r="T11" s="109" t="s">
        <v>208</v>
      </c>
      <c r="U11" s="85"/>
      <c r="V11" s="111"/>
      <c r="W11" s="109" t="s">
        <v>219</v>
      </c>
      <c r="X11" s="85"/>
      <c r="Z11" s="112" t="str">
        <f>U5</f>
        <v>Impostos</v>
      </c>
      <c r="AA11" s="112" t="s">
        <v>18</v>
      </c>
    </row>
    <row r="12" spans="2:27" ht="24.95" customHeight="1" x14ac:dyDescent="0.25">
      <c r="B12" s="109" t="s">
        <v>143</v>
      </c>
      <c r="C12" s="85"/>
      <c r="D12" s="111"/>
      <c r="E12" s="109" t="s">
        <v>148</v>
      </c>
      <c r="F12" s="85"/>
      <c r="G12" s="111"/>
      <c r="H12" s="109" t="s">
        <v>165</v>
      </c>
      <c r="I12" s="85"/>
      <c r="J12" s="111"/>
      <c r="K12" s="109" t="s">
        <v>176</v>
      </c>
      <c r="L12" s="85"/>
      <c r="M12" s="111"/>
      <c r="N12" s="109" t="s">
        <v>187</v>
      </c>
      <c r="O12" s="85" t="s">
        <v>34</v>
      </c>
      <c r="P12" s="111"/>
      <c r="Q12" s="109" t="s">
        <v>198</v>
      </c>
      <c r="R12" s="85"/>
      <c r="S12" s="111"/>
      <c r="T12" s="109" t="s">
        <v>209</v>
      </c>
      <c r="U12" s="85"/>
      <c r="V12" s="111"/>
      <c r="W12" s="109" t="s">
        <v>220</v>
      </c>
      <c r="X12" s="85"/>
      <c r="Z12" s="112" t="str">
        <f>X5</f>
        <v>Investimentos</v>
      </c>
      <c r="AA12" s="112" t="s">
        <v>19</v>
      </c>
    </row>
    <row r="13" spans="2:27" ht="24.95" customHeight="1" x14ac:dyDescent="0.25">
      <c r="B13" s="109" t="s">
        <v>144</v>
      </c>
      <c r="C13" s="85"/>
      <c r="D13" s="111"/>
      <c r="E13" s="109" t="s">
        <v>148</v>
      </c>
      <c r="F13" s="85"/>
      <c r="G13" s="111"/>
      <c r="H13" s="109" t="s">
        <v>166</v>
      </c>
      <c r="I13" s="85"/>
      <c r="J13" s="111"/>
      <c r="K13" s="109" t="s">
        <v>177</v>
      </c>
      <c r="L13" s="85"/>
      <c r="M13" s="111"/>
      <c r="N13" s="109" t="s">
        <v>188</v>
      </c>
      <c r="O13" s="85" t="s">
        <v>35</v>
      </c>
      <c r="P13" s="111"/>
      <c r="Q13" s="109" t="s">
        <v>199</v>
      </c>
      <c r="R13" s="85"/>
      <c r="S13" s="111"/>
      <c r="T13" s="109" t="s">
        <v>210</v>
      </c>
      <c r="U13" s="85"/>
      <c r="V13" s="111"/>
      <c r="W13" s="109" t="s">
        <v>221</v>
      </c>
      <c r="X13" s="85"/>
    </row>
    <row r="14" spans="2:27" ht="24.95" customHeight="1" x14ac:dyDescent="0.25">
      <c r="B14" s="109" t="s">
        <v>145</v>
      </c>
      <c r="C14" s="85"/>
      <c r="D14" s="111"/>
      <c r="E14" s="109" t="s">
        <v>147</v>
      </c>
      <c r="F14" s="85"/>
      <c r="G14" s="111"/>
      <c r="H14" s="109" t="s">
        <v>167</v>
      </c>
      <c r="I14" s="85"/>
      <c r="J14" s="111"/>
      <c r="K14" s="109" t="s">
        <v>178</v>
      </c>
      <c r="L14" s="85"/>
      <c r="M14" s="111"/>
      <c r="N14" s="109" t="s">
        <v>189</v>
      </c>
      <c r="O14" s="85"/>
      <c r="P14" s="111"/>
      <c r="Q14" s="109" t="s">
        <v>200</v>
      </c>
      <c r="R14" s="85"/>
      <c r="S14" s="111"/>
      <c r="T14" s="109" t="s">
        <v>211</v>
      </c>
      <c r="U14" s="85"/>
      <c r="V14" s="111"/>
      <c r="W14" s="109" t="s">
        <v>222</v>
      </c>
      <c r="X14" s="85"/>
    </row>
    <row r="15" spans="2:27" ht="24.95" customHeight="1" x14ac:dyDescent="0.25">
      <c r="B15" s="109" t="s">
        <v>146</v>
      </c>
      <c r="C15" s="85"/>
      <c r="E15" s="109" t="s">
        <v>148</v>
      </c>
      <c r="F15" s="85"/>
      <c r="H15" s="109" t="s">
        <v>168</v>
      </c>
      <c r="I15" s="85"/>
      <c r="K15" s="109" t="s">
        <v>179</v>
      </c>
      <c r="L15" s="85"/>
      <c r="N15" s="109" t="s">
        <v>190</v>
      </c>
      <c r="O15" s="85"/>
      <c r="Q15" s="109" t="s">
        <v>201</v>
      </c>
      <c r="R15" s="85"/>
      <c r="T15" s="109" t="s">
        <v>212</v>
      </c>
      <c r="U15" s="85"/>
      <c r="W15" s="109" t="s">
        <v>223</v>
      </c>
      <c r="X15" s="85"/>
    </row>
  </sheetData>
  <sheetProtection password="9004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B1:L20"/>
  <sheetViews>
    <sheetView showGridLines="0" workbookViewId="0"/>
  </sheetViews>
  <sheetFormatPr defaultRowHeight="15" x14ac:dyDescent="0.25"/>
  <cols>
    <col min="1" max="1" width="2.7109375" style="17" customWidth="1"/>
    <col min="2" max="2" width="5" style="17" customWidth="1"/>
    <col min="3" max="3" width="20.28515625" style="17" customWidth="1"/>
    <col min="4" max="4" width="30" style="17" customWidth="1"/>
    <col min="5" max="6" width="26.85546875" style="17" customWidth="1"/>
    <col min="7" max="7" width="12.42578125" style="17" bestFit="1" customWidth="1"/>
    <col min="8" max="8" width="21.42578125" style="17" customWidth="1"/>
    <col min="9" max="11" width="10.28515625" style="17" customWidth="1"/>
    <col min="12" max="12" width="12.5703125" style="17" bestFit="1" customWidth="1"/>
    <col min="13" max="16384" width="9.140625" style="17"/>
  </cols>
  <sheetData>
    <row r="1" spans="2:12" s="14" customFormat="1" ht="32.25" customHeight="1" x14ac:dyDescent="0.25"/>
    <row r="2" spans="2:12" s="15" customFormat="1" ht="22.5" customHeight="1" x14ac:dyDescent="0.25"/>
    <row r="3" spans="2:12" s="16" customFormat="1" ht="22.5" customHeight="1" x14ac:dyDescent="0.25"/>
    <row r="4" spans="2:12" ht="15" customHeight="1" x14ac:dyDescent="0.25"/>
    <row r="5" spans="2:12" ht="15" customHeight="1" x14ac:dyDescent="0.25">
      <c r="B5" s="114" t="s">
        <v>133</v>
      </c>
      <c r="C5" s="114" t="s">
        <v>132</v>
      </c>
      <c r="D5" s="114" t="s">
        <v>20</v>
      </c>
      <c r="E5" s="114" t="s">
        <v>21</v>
      </c>
      <c r="F5" s="114" t="s">
        <v>131</v>
      </c>
      <c r="G5" s="114" t="s">
        <v>22</v>
      </c>
      <c r="H5" s="114" t="s">
        <v>50</v>
      </c>
      <c r="I5" s="114" t="s">
        <v>44</v>
      </c>
      <c r="J5" s="114" t="s">
        <v>45</v>
      </c>
      <c r="K5" s="114" t="s">
        <v>46</v>
      </c>
      <c r="L5" s="114" t="s">
        <v>244</v>
      </c>
    </row>
    <row r="6" spans="2:12" x14ac:dyDescent="0.25">
      <c r="B6" s="7">
        <f>COUNTA($B$5:B5)</f>
        <v>1</v>
      </c>
      <c r="C6" s="120">
        <v>44568</v>
      </c>
      <c r="D6" s="121" t="s">
        <v>242</v>
      </c>
      <c r="E6" s="121" t="s">
        <v>253</v>
      </c>
      <c r="F6" s="122" t="s">
        <v>253</v>
      </c>
      <c r="G6" s="123">
        <v>2500</v>
      </c>
      <c r="H6" s="120">
        <v>44568</v>
      </c>
      <c r="I6" s="7">
        <f>IFERROR(IF(C6="","",IF(H6="",DAY(C6),DAY(H6))),"")</f>
        <v>7</v>
      </c>
      <c r="J6" s="7" t="str">
        <f t="shared" ref="J6:J17" si="0">IFERROR(IF(C6="","",IF(H6="",TEXT(C6,"mmmm"),TEXT(H6,"mmmm"))),"")</f>
        <v>janeiro</v>
      </c>
      <c r="K6" s="7">
        <f t="shared" ref="K6:K17" si="1">IFERROR(IF(C6="","",IF(H6="",YEAR(C6),YEAR(H6))),"")</f>
        <v>2022</v>
      </c>
      <c r="L6" s="118" t="str">
        <f ca="1">IFERROR(IF(tbReceita[[#This Row],[DataDeRecebimento]]="","",IF(tbReceita[[#This Row],[DataDeRecebimento]]&gt;TODAY(),"Não","Sim")),"")</f>
        <v>Sim</v>
      </c>
    </row>
    <row r="7" spans="2:12" x14ac:dyDescent="0.25">
      <c r="B7" s="7">
        <f>COUNTA($B$5:B6)</f>
        <v>2</v>
      </c>
      <c r="C7" s="120">
        <v>44599</v>
      </c>
      <c r="D7" s="121" t="s">
        <v>226</v>
      </c>
      <c r="E7" s="121" t="s">
        <v>256</v>
      </c>
      <c r="F7" s="122" t="s">
        <v>256</v>
      </c>
      <c r="G7" s="123">
        <v>1600</v>
      </c>
      <c r="H7" s="120">
        <v>44599</v>
      </c>
      <c r="I7" s="118">
        <f t="shared" ref="I7:I17" si="2">IFERROR(IF(C7="","",IF(H7="",DAY(C7),DAY(H7))),"")</f>
        <v>7</v>
      </c>
      <c r="J7" s="118" t="str">
        <f t="shared" si="0"/>
        <v>fevereiro</v>
      </c>
      <c r="K7" s="118">
        <f t="shared" si="1"/>
        <v>2022</v>
      </c>
      <c r="L7" s="118" t="str">
        <f ca="1">IFERROR(IF(tbReceita[[#This Row],[DataDeRecebimento]]="","",IF(tbReceita[[#This Row],[DataDeRecebimento]]&gt;TODAY(),"Não","Sim")),"")</f>
        <v>Sim</v>
      </c>
    </row>
    <row r="8" spans="2:12" x14ac:dyDescent="0.25">
      <c r="B8" s="7">
        <f>COUNTA($B$5:B7)</f>
        <v>3</v>
      </c>
      <c r="C8" s="120">
        <v>44627</v>
      </c>
      <c r="D8" s="121" t="s">
        <v>227</v>
      </c>
      <c r="E8" s="121" t="s">
        <v>26</v>
      </c>
      <c r="F8" s="122" t="s">
        <v>26</v>
      </c>
      <c r="G8" s="123">
        <v>950</v>
      </c>
      <c r="H8" s="120">
        <v>44627</v>
      </c>
      <c r="I8" s="118">
        <f t="shared" si="2"/>
        <v>7</v>
      </c>
      <c r="J8" s="118" t="str">
        <f t="shared" si="0"/>
        <v>março</v>
      </c>
      <c r="K8" s="118">
        <f t="shared" si="1"/>
        <v>2022</v>
      </c>
      <c r="L8" s="118" t="str">
        <f ca="1">IFERROR(IF(tbReceita[[#This Row],[DataDeRecebimento]]="","",IF(tbReceita[[#This Row],[DataDeRecebimento]]&gt;TODAY(),"Não","Sim")),"")</f>
        <v>Sim</v>
      </c>
    </row>
    <row r="9" spans="2:12" x14ac:dyDescent="0.25">
      <c r="B9" s="7">
        <f>COUNTA($B$5:B8)</f>
        <v>4</v>
      </c>
      <c r="C9" s="120"/>
      <c r="D9" s="121"/>
      <c r="E9" s="121"/>
      <c r="F9" s="122"/>
      <c r="G9" s="123"/>
      <c r="H9" s="120"/>
      <c r="I9" s="118" t="str">
        <f t="shared" si="2"/>
        <v/>
      </c>
      <c r="J9" s="118" t="str">
        <f t="shared" si="0"/>
        <v/>
      </c>
      <c r="K9" s="118" t="str">
        <f t="shared" si="1"/>
        <v/>
      </c>
      <c r="L9" s="118" t="str">
        <f ca="1">IFERROR(IF(tbReceita[[#This Row],[DataDeRecebimento]]="","",IF(tbReceita[[#This Row],[DataDeRecebimento]]&gt;TODAY(),"Não","Sim")),"")</f>
        <v/>
      </c>
    </row>
    <row r="10" spans="2:12" x14ac:dyDescent="0.25">
      <c r="B10" s="7">
        <f>COUNTA($B$5:B9)</f>
        <v>5</v>
      </c>
      <c r="C10" s="120"/>
      <c r="D10" s="121"/>
      <c r="E10" s="121"/>
      <c r="F10" s="122"/>
      <c r="G10" s="123"/>
      <c r="H10" s="120"/>
      <c r="I10" s="118" t="str">
        <f t="shared" si="2"/>
        <v/>
      </c>
      <c r="J10" s="118" t="str">
        <f t="shared" si="0"/>
        <v/>
      </c>
      <c r="K10" s="118" t="str">
        <f t="shared" si="1"/>
        <v/>
      </c>
      <c r="L10" s="118" t="str">
        <f ca="1">IFERROR(IF(tbReceita[[#This Row],[DataDeRecebimento]]="","",IF(tbReceita[[#This Row],[DataDeRecebimento]]&gt;TODAY(),"Não","Sim")),"")</f>
        <v/>
      </c>
    </row>
    <row r="11" spans="2:12" x14ac:dyDescent="0.25">
      <c r="B11" s="7">
        <f>COUNTA($B$5:B10)</f>
        <v>6</v>
      </c>
      <c r="C11" s="120"/>
      <c r="D11" s="121"/>
      <c r="E11" s="121"/>
      <c r="F11" s="122"/>
      <c r="G11" s="123"/>
      <c r="H11" s="120"/>
      <c r="I11" s="118" t="str">
        <f t="shared" si="2"/>
        <v/>
      </c>
      <c r="J11" s="118" t="str">
        <f t="shared" si="0"/>
        <v/>
      </c>
      <c r="K11" s="118" t="str">
        <f t="shared" si="1"/>
        <v/>
      </c>
      <c r="L11" s="118" t="str">
        <f ca="1">IFERROR(IF(tbReceita[[#This Row],[DataDeRecebimento]]="","",IF(tbReceita[[#This Row],[DataDeRecebimento]]&gt;TODAY(),"Não","Sim")),"")</f>
        <v/>
      </c>
    </row>
    <row r="12" spans="2:12" x14ac:dyDescent="0.25">
      <c r="B12" s="7">
        <f>COUNTA($B$5:B11)</f>
        <v>7</v>
      </c>
      <c r="C12" s="115"/>
      <c r="D12" s="7"/>
      <c r="E12" s="7"/>
      <c r="F12" s="116"/>
      <c r="G12" s="117"/>
      <c r="H12" s="115"/>
      <c r="I12" s="118" t="str">
        <f t="shared" si="2"/>
        <v/>
      </c>
      <c r="J12" s="118" t="str">
        <f t="shared" si="0"/>
        <v/>
      </c>
      <c r="K12" s="118" t="str">
        <f t="shared" si="1"/>
        <v/>
      </c>
      <c r="L12" s="118" t="str">
        <f ca="1">IFERROR(IF(tbReceita[[#This Row],[DataDeRecebimento]]="","",IF(tbReceita[[#This Row],[DataDeRecebimento]]&gt;TODAY(),"Não","Sim")),"")</f>
        <v/>
      </c>
    </row>
    <row r="13" spans="2:12" x14ac:dyDescent="0.25">
      <c r="B13" s="7">
        <f>COUNTA($B$5:B12)</f>
        <v>8</v>
      </c>
      <c r="C13" s="115"/>
      <c r="D13" s="7"/>
      <c r="E13" s="7"/>
      <c r="F13" s="116"/>
      <c r="G13" s="117"/>
      <c r="H13" s="115"/>
      <c r="I13" s="118" t="str">
        <f t="shared" si="2"/>
        <v/>
      </c>
      <c r="J13" s="118" t="str">
        <f t="shared" si="0"/>
        <v/>
      </c>
      <c r="K13" s="118" t="str">
        <f t="shared" si="1"/>
        <v/>
      </c>
      <c r="L13" s="118" t="str">
        <f ca="1">IFERROR(IF(tbReceita[[#This Row],[DataDeRecebimento]]="","",IF(tbReceita[[#This Row],[DataDeRecebimento]]&gt;TODAY(),"Não","Sim")),"")</f>
        <v/>
      </c>
    </row>
    <row r="14" spans="2:12" x14ac:dyDescent="0.25">
      <c r="B14" s="7">
        <f>COUNTA($B$5:B13)</f>
        <v>9</v>
      </c>
      <c r="C14" s="115"/>
      <c r="D14" s="7"/>
      <c r="E14" s="7"/>
      <c r="F14" s="116"/>
      <c r="G14" s="117"/>
      <c r="H14" s="115"/>
      <c r="I14" s="118" t="str">
        <f t="shared" si="2"/>
        <v/>
      </c>
      <c r="J14" s="118" t="str">
        <f t="shared" si="0"/>
        <v/>
      </c>
      <c r="K14" s="118" t="str">
        <f t="shared" si="1"/>
        <v/>
      </c>
      <c r="L14" s="118" t="str">
        <f ca="1">IFERROR(IF(tbReceita[[#This Row],[DataDeRecebimento]]="","",IF(tbReceita[[#This Row],[DataDeRecebimento]]&gt;TODAY(),"Não","Sim")),"")</f>
        <v/>
      </c>
    </row>
    <row r="15" spans="2:12" x14ac:dyDescent="0.25">
      <c r="B15" s="7">
        <f>COUNTA($B$5:B14)</f>
        <v>10</v>
      </c>
      <c r="C15" s="115"/>
      <c r="D15" s="7"/>
      <c r="E15" s="7"/>
      <c r="F15" s="116"/>
      <c r="G15" s="117"/>
      <c r="H15" s="115"/>
      <c r="I15" s="118" t="str">
        <f t="shared" si="2"/>
        <v/>
      </c>
      <c r="J15" s="118" t="str">
        <f t="shared" si="0"/>
        <v/>
      </c>
      <c r="K15" s="118" t="str">
        <f t="shared" si="1"/>
        <v/>
      </c>
      <c r="L15" s="118" t="str">
        <f ca="1">IFERROR(IF(tbReceita[[#This Row],[DataDeRecebimento]]="","",IF(tbReceita[[#This Row],[DataDeRecebimento]]&gt;TODAY(),"Não","Sim")),"")</f>
        <v/>
      </c>
    </row>
    <row r="16" spans="2:12" x14ac:dyDescent="0.25">
      <c r="B16" s="7">
        <f>COUNTA($B$5:B15)</f>
        <v>11</v>
      </c>
      <c r="C16" s="115"/>
      <c r="D16" s="7"/>
      <c r="E16" s="7"/>
      <c r="F16" s="116"/>
      <c r="G16" s="117"/>
      <c r="H16" s="115"/>
      <c r="I16" s="118" t="str">
        <f t="shared" si="2"/>
        <v/>
      </c>
      <c r="J16" s="118" t="str">
        <f t="shared" si="0"/>
        <v/>
      </c>
      <c r="K16" s="118" t="str">
        <f t="shared" si="1"/>
        <v/>
      </c>
      <c r="L16" s="118" t="str">
        <f ca="1">IFERROR(IF(tbReceita[[#This Row],[DataDeRecebimento]]="","",IF(tbReceita[[#This Row],[DataDeRecebimento]]&gt;TODAY(),"Não","Sim")),"")</f>
        <v/>
      </c>
    </row>
    <row r="17" spans="2:12" x14ac:dyDescent="0.25">
      <c r="B17" s="7">
        <f>COUNTA($B$5:B16)</f>
        <v>12</v>
      </c>
      <c r="C17" s="115"/>
      <c r="D17" s="7"/>
      <c r="E17" s="7"/>
      <c r="F17" s="116"/>
      <c r="G17" s="117"/>
      <c r="H17" s="115"/>
      <c r="I17" s="118" t="str">
        <f t="shared" si="2"/>
        <v/>
      </c>
      <c r="J17" s="118" t="str">
        <f t="shared" si="0"/>
        <v/>
      </c>
      <c r="K17" s="118" t="str">
        <f t="shared" si="1"/>
        <v/>
      </c>
      <c r="L17" s="118" t="str">
        <f ca="1">IFERROR(IF(tbReceita[[#This Row],[DataDeRecebimento]]="","",IF(tbReceita[[#This Row],[DataDeRecebimento]]&gt;TODAY(),"Não","Sim")),"")</f>
        <v/>
      </c>
    </row>
    <row r="18" spans="2:12" x14ac:dyDescent="0.25">
      <c r="G18" s="119"/>
    </row>
    <row r="19" spans="2:12" x14ac:dyDescent="0.25">
      <c r="G19" s="119"/>
    </row>
    <row r="20" spans="2:12" x14ac:dyDescent="0.25">
      <c r="G20" s="119"/>
    </row>
  </sheetData>
  <sheetProtection password="9004" sheet="1" objects="1" scenarios="1"/>
  <dataValidations count="1">
    <dataValidation type="list" allowBlank="1" showInputMessage="1" showErrorMessage="1" sqref="D6:D17">
      <formula1>_Receita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INDIRECT(VLOOKUP($D6,Rec!$K$5:$L$7,2,0))</xm:f>
          </x14:formula1>
          <xm:sqref>E6:E17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B1:L22"/>
  <sheetViews>
    <sheetView showGridLines="0" workbookViewId="0"/>
  </sheetViews>
  <sheetFormatPr defaultRowHeight="15" x14ac:dyDescent="0.25"/>
  <cols>
    <col min="1" max="1" width="2.7109375" style="17" customWidth="1"/>
    <col min="2" max="2" width="5.140625" style="17" bestFit="1" customWidth="1"/>
    <col min="3" max="3" width="20.28515625" style="17" customWidth="1"/>
    <col min="4" max="4" width="25.85546875" style="17" bestFit="1" customWidth="1"/>
    <col min="5" max="5" width="25.28515625" style="17" bestFit="1" customWidth="1"/>
    <col min="6" max="6" width="37.7109375" style="17" bestFit="1" customWidth="1"/>
    <col min="7" max="7" width="12.28515625" style="17" customWidth="1"/>
    <col min="8" max="8" width="19.5703125" style="17" customWidth="1"/>
    <col min="9" max="11" width="10.140625" style="17" customWidth="1"/>
    <col min="12" max="16384" width="9.140625" style="17"/>
  </cols>
  <sheetData>
    <row r="1" spans="2:12" s="14" customFormat="1" ht="32.25" customHeight="1" x14ac:dyDescent="0.25"/>
    <row r="2" spans="2:12" s="15" customFormat="1" ht="22.5" customHeight="1" x14ac:dyDescent="0.25"/>
    <row r="3" spans="2:12" s="16" customFormat="1" ht="22.5" customHeight="1" x14ac:dyDescent="0.25"/>
    <row r="4" spans="2:12" ht="15" customHeight="1" x14ac:dyDescent="0.25"/>
    <row r="5" spans="2:12" ht="15" customHeight="1" x14ac:dyDescent="0.25">
      <c r="B5" s="124" t="s">
        <v>133</v>
      </c>
      <c r="C5" s="124" t="s">
        <v>24</v>
      </c>
      <c r="D5" s="124" t="s">
        <v>20</v>
      </c>
      <c r="E5" s="124" t="s">
        <v>21</v>
      </c>
      <c r="F5" s="124" t="s">
        <v>131</v>
      </c>
      <c r="G5" s="124" t="s">
        <v>22</v>
      </c>
      <c r="H5" s="124" t="s">
        <v>23</v>
      </c>
      <c r="I5" s="124" t="s">
        <v>44</v>
      </c>
      <c r="J5" s="124" t="s">
        <v>45</v>
      </c>
      <c r="K5" s="124" t="s">
        <v>46</v>
      </c>
      <c r="L5" s="124" t="s">
        <v>245</v>
      </c>
    </row>
    <row r="6" spans="2:12" x14ac:dyDescent="0.25">
      <c r="B6" s="7">
        <f>COUNTA($B$5:B5)</f>
        <v>1</v>
      </c>
      <c r="C6" s="120">
        <v>44571</v>
      </c>
      <c r="D6" s="121" t="s">
        <v>228</v>
      </c>
      <c r="E6" s="121" t="s">
        <v>246</v>
      </c>
      <c r="F6" s="121" t="s">
        <v>246</v>
      </c>
      <c r="G6" s="123">
        <v>120</v>
      </c>
      <c r="H6" s="120">
        <v>44571</v>
      </c>
      <c r="I6" s="7">
        <f t="shared" ref="I6:I17" si="0">IFERROR(IF(C6="","",IF(H6="",DAY(C6),DAY(H6))),"")</f>
        <v>10</v>
      </c>
      <c r="J6" s="7" t="str">
        <f t="shared" ref="J6:J17" si="1">IFERROR(IF(C6="","",IF(H6="",TEXT(C6,"mmmm"),TEXT(H6,"mmmm"))),"")</f>
        <v>janeiro</v>
      </c>
      <c r="K6" s="7">
        <f t="shared" ref="K6:K17" si="2">IFERROR(IF(C6="","",IF(H6="",YEAR(C6),YEAR(H6))),"")</f>
        <v>2022</v>
      </c>
      <c r="L6" s="118" t="str">
        <f ca="1">IFERROR(IF(tbDespesa[[#This Row],[DataDePagamento]]="","",IF(tbDespesa[[#This Row],[DataDePagamento]]&gt;TODAY(),"Não","Sim")),"")</f>
        <v>Sim</v>
      </c>
    </row>
    <row r="7" spans="2:12" x14ac:dyDescent="0.25">
      <c r="B7" s="118">
        <f>COUNTA($B$5:B6)</f>
        <v>2</v>
      </c>
      <c r="C7" s="120">
        <v>44602</v>
      </c>
      <c r="D7" s="121" t="s">
        <v>229</v>
      </c>
      <c r="E7" s="121" t="s">
        <v>259</v>
      </c>
      <c r="F7" s="121" t="s">
        <v>259</v>
      </c>
      <c r="G7" s="123">
        <v>130</v>
      </c>
      <c r="H7" s="120">
        <v>44602</v>
      </c>
      <c r="I7" s="7">
        <f t="shared" si="0"/>
        <v>10</v>
      </c>
      <c r="J7" s="7" t="str">
        <f t="shared" si="1"/>
        <v>fevereiro</v>
      </c>
      <c r="K7" s="7">
        <f t="shared" si="2"/>
        <v>2022</v>
      </c>
      <c r="L7" s="118" t="str">
        <f ca="1">IFERROR(IF(tbDespesa[[#This Row],[DataDePagamento]]="","",IF(tbDespesa[[#This Row],[DataDePagamento]]&gt;TODAY(),"Não","Sim")),"")</f>
        <v>Sim</v>
      </c>
    </row>
    <row r="8" spans="2:12" x14ac:dyDescent="0.25">
      <c r="B8" s="118">
        <f>COUNTA($B$5:B7)</f>
        <v>3</v>
      </c>
      <c r="C8" s="120">
        <v>44602</v>
      </c>
      <c r="D8" s="121" t="s">
        <v>230</v>
      </c>
      <c r="E8" s="121" t="s">
        <v>41</v>
      </c>
      <c r="F8" s="121" t="s">
        <v>41</v>
      </c>
      <c r="G8" s="123">
        <v>135</v>
      </c>
      <c r="H8" s="120">
        <v>44602</v>
      </c>
      <c r="I8" s="7">
        <f t="shared" si="0"/>
        <v>10</v>
      </c>
      <c r="J8" s="7" t="str">
        <f t="shared" si="1"/>
        <v>fevereiro</v>
      </c>
      <c r="K8" s="7">
        <f t="shared" si="2"/>
        <v>2022</v>
      </c>
      <c r="L8" s="118" t="str">
        <f ca="1">IFERROR(IF(tbDespesa[[#This Row],[DataDePagamento]]="","",IF(tbDespesa[[#This Row],[DataDePagamento]]&gt;TODAY(),"Não","Sim")),"")</f>
        <v>Sim</v>
      </c>
    </row>
    <row r="9" spans="2:12" x14ac:dyDescent="0.25">
      <c r="B9" s="118">
        <f>COUNTA($B$5:B8)</f>
        <v>4</v>
      </c>
      <c r="C9" s="120">
        <v>44602</v>
      </c>
      <c r="D9" s="121" t="s">
        <v>231</v>
      </c>
      <c r="E9" s="121" t="s">
        <v>29</v>
      </c>
      <c r="F9" s="121" t="s">
        <v>29</v>
      </c>
      <c r="G9" s="123">
        <v>500</v>
      </c>
      <c r="H9" s="120">
        <v>44602</v>
      </c>
      <c r="I9" s="7">
        <f t="shared" si="0"/>
        <v>10</v>
      </c>
      <c r="J9" s="7" t="str">
        <f t="shared" si="1"/>
        <v>fevereiro</v>
      </c>
      <c r="K9" s="7">
        <f t="shared" si="2"/>
        <v>2022</v>
      </c>
      <c r="L9" s="118" t="str">
        <f ca="1">IFERROR(IF(tbDespesa[[#This Row],[DataDePagamento]]="","",IF(tbDespesa[[#This Row],[DataDePagamento]]&gt;TODAY(),"Não","Sim")),"")</f>
        <v>Sim</v>
      </c>
    </row>
    <row r="10" spans="2:12" x14ac:dyDescent="0.25">
      <c r="B10" s="118">
        <f>COUNTA($B$5:B9)</f>
        <v>5</v>
      </c>
      <c r="C10" s="120">
        <v>44602</v>
      </c>
      <c r="D10" s="121" t="s">
        <v>232</v>
      </c>
      <c r="E10" s="121" t="s">
        <v>129</v>
      </c>
      <c r="F10" s="121" t="s">
        <v>129</v>
      </c>
      <c r="G10" s="123">
        <v>155</v>
      </c>
      <c r="H10" s="120">
        <v>44602</v>
      </c>
      <c r="I10" s="7">
        <f t="shared" si="0"/>
        <v>10</v>
      </c>
      <c r="J10" s="7" t="str">
        <f t="shared" si="1"/>
        <v>fevereiro</v>
      </c>
      <c r="K10" s="7">
        <f t="shared" si="2"/>
        <v>2022</v>
      </c>
      <c r="L10" s="118" t="str">
        <f ca="1">IFERROR(IF(tbDespesa[[#This Row],[DataDePagamento]]="","",IF(tbDespesa[[#This Row],[DataDePagamento]]&gt;TODAY(),"Não","Sim")),"")</f>
        <v>Sim</v>
      </c>
    </row>
    <row r="11" spans="2:12" x14ac:dyDescent="0.25">
      <c r="B11" s="118">
        <f>COUNTA($B$5:B10)</f>
        <v>6</v>
      </c>
      <c r="C11" s="120">
        <v>44602</v>
      </c>
      <c r="D11" s="121" t="s">
        <v>233</v>
      </c>
      <c r="E11" s="121" t="s">
        <v>36</v>
      </c>
      <c r="F11" s="121" t="s">
        <v>36</v>
      </c>
      <c r="G11" s="123">
        <v>160</v>
      </c>
      <c r="H11" s="120">
        <v>44602</v>
      </c>
      <c r="I11" s="7">
        <f t="shared" si="0"/>
        <v>10</v>
      </c>
      <c r="J11" s="7" t="str">
        <f t="shared" si="1"/>
        <v>fevereiro</v>
      </c>
      <c r="K11" s="7">
        <f t="shared" si="2"/>
        <v>2022</v>
      </c>
      <c r="L11" s="118" t="str">
        <f ca="1">IFERROR(IF(tbDespesa[[#This Row],[DataDePagamento]]="","",IF(tbDespesa[[#This Row],[DataDePagamento]]&gt;TODAY(),"Não","Sim")),"")</f>
        <v>Sim</v>
      </c>
    </row>
    <row r="12" spans="2:12" x14ac:dyDescent="0.25">
      <c r="B12" s="118">
        <f>COUNTA($B$5:B11)</f>
        <v>7</v>
      </c>
      <c r="C12" s="115"/>
      <c r="D12" s="7"/>
      <c r="E12" s="7"/>
      <c r="F12" s="7"/>
      <c r="G12" s="117"/>
      <c r="H12" s="115"/>
      <c r="I12" s="7" t="str">
        <f t="shared" si="0"/>
        <v/>
      </c>
      <c r="J12" s="7" t="str">
        <f t="shared" si="1"/>
        <v/>
      </c>
      <c r="K12" s="7" t="str">
        <f t="shared" si="2"/>
        <v/>
      </c>
      <c r="L12" s="118" t="str">
        <f ca="1">IFERROR(IF(tbDespesa[[#This Row],[DataDePagamento]]="","",IF(tbDespesa[[#This Row],[DataDePagamento]]&gt;TODAY(),"Não","Sim")),"")</f>
        <v/>
      </c>
    </row>
    <row r="13" spans="2:12" x14ac:dyDescent="0.25">
      <c r="B13" s="118">
        <f>COUNTA($B$5:B12)</f>
        <v>8</v>
      </c>
      <c r="C13" s="115"/>
      <c r="D13" s="7"/>
      <c r="E13" s="7"/>
      <c r="F13" s="7"/>
      <c r="G13" s="117"/>
      <c r="H13" s="115"/>
      <c r="I13" s="7" t="str">
        <f t="shared" si="0"/>
        <v/>
      </c>
      <c r="J13" s="7" t="str">
        <f t="shared" si="1"/>
        <v/>
      </c>
      <c r="K13" s="7" t="str">
        <f t="shared" si="2"/>
        <v/>
      </c>
      <c r="L13" s="118" t="str">
        <f ca="1">IFERROR(IF(tbDespesa[[#This Row],[DataDePagamento]]="","",IF(tbDespesa[[#This Row],[DataDePagamento]]&gt;TODAY(),"Não","Sim")),"")</f>
        <v/>
      </c>
    </row>
    <row r="14" spans="2:12" x14ac:dyDescent="0.25">
      <c r="B14" s="118">
        <f>COUNTA($B$5:B13)</f>
        <v>9</v>
      </c>
      <c r="C14" s="115"/>
      <c r="D14" s="7"/>
      <c r="E14" s="7"/>
      <c r="F14" s="7"/>
      <c r="G14" s="117"/>
      <c r="H14" s="115"/>
      <c r="I14" s="7" t="str">
        <f t="shared" si="0"/>
        <v/>
      </c>
      <c r="J14" s="7" t="str">
        <f t="shared" si="1"/>
        <v/>
      </c>
      <c r="K14" s="7" t="str">
        <f t="shared" si="2"/>
        <v/>
      </c>
      <c r="L14" s="118" t="str">
        <f ca="1">IFERROR(IF(tbDespesa[[#This Row],[DataDePagamento]]="","",IF(tbDespesa[[#This Row],[DataDePagamento]]&gt;TODAY(),"Não","Sim")),"")</f>
        <v/>
      </c>
    </row>
    <row r="15" spans="2:12" x14ac:dyDescent="0.25">
      <c r="B15" s="118">
        <f>COUNTA($B$5:B14)</f>
        <v>10</v>
      </c>
      <c r="C15" s="115"/>
      <c r="D15" s="7"/>
      <c r="E15" s="7"/>
      <c r="F15" s="7"/>
      <c r="G15" s="117"/>
      <c r="H15" s="115"/>
      <c r="I15" s="7" t="str">
        <f t="shared" si="0"/>
        <v/>
      </c>
      <c r="J15" s="7" t="str">
        <f t="shared" si="1"/>
        <v/>
      </c>
      <c r="K15" s="7" t="str">
        <f t="shared" si="2"/>
        <v/>
      </c>
      <c r="L15" s="118" t="str">
        <f ca="1">IFERROR(IF(tbDespesa[[#This Row],[DataDePagamento]]="","",IF(tbDespesa[[#This Row],[DataDePagamento]]&gt;TODAY(),"Não","Sim")),"")</f>
        <v/>
      </c>
    </row>
    <row r="16" spans="2:12" x14ac:dyDescent="0.25">
      <c r="B16" s="118">
        <f>COUNTA($B$5:B15)</f>
        <v>11</v>
      </c>
      <c r="C16" s="115"/>
      <c r="D16" s="7"/>
      <c r="E16" s="7"/>
      <c r="F16" s="7"/>
      <c r="G16" s="117"/>
      <c r="H16" s="115"/>
      <c r="I16" s="7" t="str">
        <f t="shared" si="0"/>
        <v/>
      </c>
      <c r="J16" s="7" t="str">
        <f t="shared" si="1"/>
        <v/>
      </c>
      <c r="K16" s="7" t="str">
        <f t="shared" si="2"/>
        <v/>
      </c>
      <c r="L16" s="118" t="str">
        <f ca="1">IFERROR(IF(tbDespesa[[#This Row],[DataDePagamento]]="","",IF(tbDespesa[[#This Row],[DataDePagamento]]&gt;TODAY(),"Não","Sim")),"")</f>
        <v/>
      </c>
    </row>
    <row r="17" spans="2:12" x14ac:dyDescent="0.25">
      <c r="B17" s="118">
        <f>COUNTA($B$5:B16)</f>
        <v>12</v>
      </c>
      <c r="C17" s="115"/>
      <c r="D17" s="7"/>
      <c r="E17" s="7"/>
      <c r="F17" s="7"/>
      <c r="G17" s="117"/>
      <c r="H17" s="115"/>
      <c r="I17" s="7" t="str">
        <f t="shared" si="0"/>
        <v/>
      </c>
      <c r="J17" s="7" t="str">
        <f t="shared" si="1"/>
        <v/>
      </c>
      <c r="K17" s="7" t="str">
        <f t="shared" si="2"/>
        <v/>
      </c>
      <c r="L17" s="118" t="str">
        <f ca="1">IFERROR(IF(tbDespesa[[#This Row],[DataDePagamento]]="","",IF(tbDespesa[[#This Row],[DataDePagamento]]&gt;TODAY(),"Não","Sim")),"")</f>
        <v/>
      </c>
    </row>
    <row r="19" spans="2:12" x14ac:dyDescent="0.25">
      <c r="G19" s="119"/>
    </row>
    <row r="20" spans="2:12" x14ac:dyDescent="0.25">
      <c r="G20" s="119"/>
    </row>
    <row r="21" spans="2:12" x14ac:dyDescent="0.25">
      <c r="G21" s="119"/>
    </row>
    <row r="22" spans="2:12" x14ac:dyDescent="0.25">
      <c r="G22" s="119"/>
    </row>
  </sheetData>
  <sheetProtection password="9004" sheet="1" objects="1" scenarios="1"/>
  <dataValidations count="1">
    <dataValidation type="list" allowBlank="1" showInputMessage="1" showErrorMessage="1" sqref="D6:D17">
      <formula1>_Despesa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INDIRECT(VLOOKUP($D6,Des!$Z$5:$AA$12,2,0))</xm:f>
          </x14:formula1>
          <xm:sqref>E6:E17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B1:O42"/>
  <sheetViews>
    <sheetView showGridLines="0" zoomScaleNormal="100" workbookViewId="0">
      <selection activeCell="H12" sqref="H12"/>
    </sheetView>
  </sheetViews>
  <sheetFormatPr defaultRowHeight="15" x14ac:dyDescent="0.25"/>
  <cols>
    <col min="1" max="1" width="2.140625" style="17" customWidth="1"/>
    <col min="2" max="2" width="25.85546875" style="17" bestFit="1" customWidth="1"/>
    <col min="3" max="15" width="12.28515625" style="17" customWidth="1"/>
    <col min="16" max="16384" width="9.140625" style="17"/>
  </cols>
  <sheetData>
    <row r="1" spans="2:11" s="14" customFormat="1" ht="32.25" customHeight="1" x14ac:dyDescent="0.25"/>
    <row r="2" spans="2:11" s="15" customFormat="1" ht="22.5" customHeight="1" x14ac:dyDescent="0.25"/>
    <row r="3" spans="2:11" s="16" customFormat="1" ht="22.5" customHeight="1" x14ac:dyDescent="0.25"/>
    <row r="5" spans="2:11" ht="20.100000000000001" customHeight="1" x14ac:dyDescent="0.25">
      <c r="B5" s="78" t="s">
        <v>247</v>
      </c>
      <c r="C5" s="96">
        <v>2022</v>
      </c>
    </row>
    <row r="6" spans="2:11" ht="5.0999999999999996" customHeight="1" x14ac:dyDescent="0.25">
      <c r="B6" s="79"/>
      <c r="C6" s="80"/>
    </row>
    <row r="7" spans="2:11" x14ac:dyDescent="0.25">
      <c r="B7" s="81" t="s">
        <v>77</v>
      </c>
      <c r="C7" s="81"/>
      <c r="E7" s="81" t="s">
        <v>79</v>
      </c>
      <c r="F7" s="81"/>
      <c r="G7" s="81"/>
      <c r="I7" s="81" t="s">
        <v>80</v>
      </c>
      <c r="J7" s="81"/>
      <c r="K7" s="81"/>
    </row>
    <row r="8" spans="2:11" ht="24.95" customHeight="1" x14ac:dyDescent="0.25">
      <c r="B8" s="82" t="s">
        <v>65</v>
      </c>
      <c r="C8" s="82" t="s">
        <v>78</v>
      </c>
      <c r="E8" s="83" t="s">
        <v>66</v>
      </c>
      <c r="F8" s="84"/>
      <c r="G8" s="82" t="s">
        <v>78</v>
      </c>
      <c r="I8" s="83" t="s">
        <v>63</v>
      </c>
      <c r="J8" s="84"/>
      <c r="K8" s="82" t="s">
        <v>78</v>
      </c>
    </row>
    <row r="9" spans="2:11" ht="24.95" customHeight="1" x14ac:dyDescent="0.25">
      <c r="B9" s="85" t="s">
        <v>43</v>
      </c>
      <c r="C9" s="86">
        <f t="shared" ref="C9:C16" ca="1" si="0">IFERROR(SUM(C33:N33),0)</f>
        <v>120</v>
      </c>
      <c r="E9" s="87" t="s">
        <v>48</v>
      </c>
      <c r="F9" s="88"/>
      <c r="G9" s="86">
        <f ca="1">IFERROR(SUM(C27:N27),0)</f>
        <v>2500</v>
      </c>
      <c r="I9" s="87" t="s">
        <v>66</v>
      </c>
      <c r="J9" s="88"/>
      <c r="K9" s="86">
        <f ca="1">IFERROR(SUM(C20:N20),0)</f>
        <v>5050</v>
      </c>
    </row>
    <row r="10" spans="2:11" ht="24.95" customHeight="1" x14ac:dyDescent="0.25">
      <c r="B10" s="85" t="s">
        <v>69</v>
      </c>
      <c r="C10" s="86">
        <f t="shared" ca="1" si="0"/>
        <v>130</v>
      </c>
      <c r="E10" s="87" t="s">
        <v>74</v>
      </c>
      <c r="F10" s="88"/>
      <c r="G10" s="86">
        <f t="shared" ref="G10:G11" ca="1" si="1">IFERROR(SUM(C28:N28),0)</f>
        <v>1600</v>
      </c>
      <c r="I10" s="87" t="s">
        <v>65</v>
      </c>
      <c r="J10" s="88"/>
      <c r="K10" s="86">
        <f ca="1">IFERROR(SUM(C21:N21),0)</f>
        <v>1200</v>
      </c>
    </row>
    <row r="11" spans="2:11" ht="24.95" customHeight="1" x14ac:dyDescent="0.25">
      <c r="B11" s="85" t="s">
        <v>70</v>
      </c>
      <c r="C11" s="86">
        <f t="shared" ca="1" si="0"/>
        <v>135</v>
      </c>
      <c r="E11" s="87" t="s">
        <v>49</v>
      </c>
      <c r="F11" s="88"/>
      <c r="G11" s="86">
        <f t="shared" ca="1" si="1"/>
        <v>950</v>
      </c>
      <c r="I11" s="87" t="s">
        <v>75</v>
      </c>
      <c r="J11" s="88"/>
      <c r="K11" s="86">
        <f ca="1">IFERROR(K9-K10,0)</f>
        <v>3850</v>
      </c>
    </row>
    <row r="12" spans="2:11" ht="24.95" customHeight="1" x14ac:dyDescent="0.25">
      <c r="B12" s="85" t="s">
        <v>51</v>
      </c>
      <c r="C12" s="86">
        <f t="shared" ca="1" si="0"/>
        <v>500</v>
      </c>
      <c r="I12" s="87" t="s">
        <v>76</v>
      </c>
      <c r="J12" s="88"/>
      <c r="K12" s="89">
        <f ca="1">IFERROR(K11/K9,0)</f>
        <v>0.76237623762376239</v>
      </c>
    </row>
    <row r="13" spans="2:11" ht="24.95" customHeight="1" x14ac:dyDescent="0.25">
      <c r="B13" s="85" t="s">
        <v>71</v>
      </c>
      <c r="C13" s="86">
        <f t="shared" ca="1" si="0"/>
        <v>155</v>
      </c>
    </row>
    <row r="14" spans="2:11" ht="24.95" customHeight="1" x14ac:dyDescent="0.25">
      <c r="B14" s="85" t="s">
        <v>72</v>
      </c>
      <c r="C14" s="86">
        <f t="shared" ca="1" si="0"/>
        <v>160</v>
      </c>
    </row>
    <row r="15" spans="2:11" ht="24.95" customHeight="1" x14ac:dyDescent="0.25">
      <c r="B15" s="85" t="s">
        <v>18</v>
      </c>
      <c r="C15" s="86">
        <f t="shared" si="0"/>
        <v>0</v>
      </c>
    </row>
    <row r="16" spans="2:11" ht="24.95" customHeight="1" x14ac:dyDescent="0.25">
      <c r="B16" s="85" t="s">
        <v>19</v>
      </c>
      <c r="C16" s="86">
        <f t="shared" si="0"/>
        <v>0</v>
      </c>
    </row>
    <row r="17" spans="2:15" ht="5.0999999999999996" customHeight="1" x14ac:dyDescent="0.25"/>
    <row r="18" spans="2:15" ht="24.95" customHeight="1" x14ac:dyDescent="0.25">
      <c r="B18" s="90" t="s">
        <v>73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pans="2:15" ht="24.95" customHeight="1" x14ac:dyDescent="0.25">
      <c r="B19" s="82" t="s">
        <v>63</v>
      </c>
      <c r="C19" s="82" t="s">
        <v>52</v>
      </c>
      <c r="D19" s="82" t="s">
        <v>53</v>
      </c>
      <c r="E19" s="82" t="s">
        <v>54</v>
      </c>
      <c r="F19" s="82" t="s">
        <v>55</v>
      </c>
      <c r="G19" s="82" t="s">
        <v>47</v>
      </c>
      <c r="H19" s="82" t="s">
        <v>56</v>
      </c>
      <c r="I19" s="82" t="s">
        <v>57</v>
      </c>
      <c r="J19" s="82" t="s">
        <v>58</v>
      </c>
      <c r="K19" s="82" t="s">
        <v>59</v>
      </c>
      <c r="L19" s="82" t="s">
        <v>60</v>
      </c>
      <c r="M19" s="82" t="s">
        <v>61</v>
      </c>
      <c r="N19" s="82" t="s">
        <v>62</v>
      </c>
      <c r="O19" s="82" t="s">
        <v>78</v>
      </c>
    </row>
    <row r="20" spans="2:15" ht="24.95" customHeight="1" x14ac:dyDescent="0.25">
      <c r="B20" s="91" t="s">
        <v>66</v>
      </c>
      <c r="C20" s="92">
        <f ca="1">IFERROR(SUM(C27:C29),0)</f>
        <v>2500</v>
      </c>
      <c r="D20" s="92">
        <f t="shared" ref="D20:N20" ca="1" si="2">IFERROR(SUM(D27:D29),0)</f>
        <v>1600</v>
      </c>
      <c r="E20" s="92">
        <f t="shared" ca="1" si="2"/>
        <v>950</v>
      </c>
      <c r="F20" s="92">
        <f t="shared" si="2"/>
        <v>0</v>
      </c>
      <c r="G20" s="92">
        <f t="shared" si="2"/>
        <v>0</v>
      </c>
      <c r="H20" s="92">
        <f t="shared" si="2"/>
        <v>0</v>
      </c>
      <c r="I20" s="92">
        <f t="shared" si="2"/>
        <v>0</v>
      </c>
      <c r="J20" s="92">
        <f t="shared" si="2"/>
        <v>0</v>
      </c>
      <c r="K20" s="92">
        <f t="shared" si="2"/>
        <v>0</v>
      </c>
      <c r="L20" s="92">
        <f t="shared" si="2"/>
        <v>0</v>
      </c>
      <c r="M20" s="92">
        <f t="shared" si="2"/>
        <v>0</v>
      </c>
      <c r="N20" s="92">
        <f t="shared" si="2"/>
        <v>0</v>
      </c>
      <c r="O20" s="92">
        <f ca="1">IFERROR(SUM(C20:N20),0)</f>
        <v>5050</v>
      </c>
    </row>
    <row r="21" spans="2:15" ht="24.95" customHeight="1" x14ac:dyDescent="0.25">
      <c r="B21" s="91" t="s">
        <v>65</v>
      </c>
      <c r="C21" s="92">
        <f ca="1">IFERROR(SUM(C33:C40),0)</f>
        <v>120</v>
      </c>
      <c r="D21" s="92">
        <f t="shared" ref="D21:N21" ca="1" si="3">IFERROR(SUM(D33:D40),0)</f>
        <v>1080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92">
        <f t="shared" si="3"/>
        <v>0</v>
      </c>
      <c r="M21" s="92">
        <f t="shared" si="3"/>
        <v>0</v>
      </c>
      <c r="N21" s="92">
        <f t="shared" si="3"/>
        <v>0</v>
      </c>
      <c r="O21" s="92">
        <f t="shared" ref="O21" ca="1" si="4">IFERROR(SUM(C21:N21),0)</f>
        <v>1200</v>
      </c>
    </row>
    <row r="22" spans="2:15" ht="24.95" customHeight="1" x14ac:dyDescent="0.25">
      <c r="B22" s="91" t="s">
        <v>75</v>
      </c>
      <c r="C22" s="92">
        <f ca="1">IFERROR((C20-C21),0)</f>
        <v>2380</v>
      </c>
      <c r="D22" s="92">
        <f t="shared" ref="D22:N22" ca="1" si="5">IFERROR((D20-D21),0)</f>
        <v>520</v>
      </c>
      <c r="E22" s="92">
        <f t="shared" ca="1" si="5"/>
        <v>950</v>
      </c>
      <c r="F22" s="92">
        <f t="shared" si="5"/>
        <v>0</v>
      </c>
      <c r="G22" s="92">
        <f t="shared" si="5"/>
        <v>0</v>
      </c>
      <c r="H22" s="92">
        <f t="shared" si="5"/>
        <v>0</v>
      </c>
      <c r="I22" s="92">
        <f t="shared" si="5"/>
        <v>0</v>
      </c>
      <c r="J22" s="92">
        <f t="shared" si="5"/>
        <v>0</v>
      </c>
      <c r="K22" s="92">
        <f t="shared" si="5"/>
        <v>0</v>
      </c>
      <c r="L22" s="92">
        <f t="shared" si="5"/>
        <v>0</v>
      </c>
      <c r="M22" s="92">
        <f t="shared" si="5"/>
        <v>0</v>
      </c>
      <c r="N22" s="92">
        <f t="shared" si="5"/>
        <v>0</v>
      </c>
      <c r="O22" s="92">
        <f ca="1">IFERROR(O20-O21,0)</f>
        <v>3850</v>
      </c>
    </row>
    <row r="23" spans="2:15" ht="24.95" customHeight="1" x14ac:dyDescent="0.25">
      <c r="B23" s="91" t="s">
        <v>76</v>
      </c>
      <c r="C23" s="93">
        <f ca="1">IFERROR((C22/C20),0)</f>
        <v>0.95199999999999996</v>
      </c>
      <c r="D23" s="93">
        <f t="shared" ref="D23:N23" ca="1" si="6">IFERROR((D22/D20),0)</f>
        <v>0.32500000000000001</v>
      </c>
      <c r="E23" s="93">
        <f t="shared" ca="1" si="6"/>
        <v>1</v>
      </c>
      <c r="F23" s="93">
        <f t="shared" si="6"/>
        <v>0</v>
      </c>
      <c r="G23" s="93">
        <f t="shared" si="6"/>
        <v>0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  <c r="N23" s="93">
        <f t="shared" si="6"/>
        <v>0</v>
      </c>
      <c r="O23" s="93">
        <f ca="1">IFERROR(O22/O20,0)</f>
        <v>0.76237623762376239</v>
      </c>
    </row>
    <row r="24" spans="2:15" ht="5.0999999999999996" customHeight="1" x14ac:dyDescent="0.25"/>
    <row r="25" spans="2:15" ht="24.95" customHeight="1" x14ac:dyDescent="0.25">
      <c r="B25" s="94" t="s">
        <v>67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2:15" ht="24.95" customHeight="1" x14ac:dyDescent="0.25">
      <c r="B26" s="82" t="s">
        <v>63</v>
      </c>
      <c r="C26" s="82" t="s">
        <v>52</v>
      </c>
      <c r="D26" s="82" t="s">
        <v>53</v>
      </c>
      <c r="E26" s="82" t="s">
        <v>54</v>
      </c>
      <c r="F26" s="82" t="s">
        <v>55</v>
      </c>
      <c r="G26" s="82" t="s">
        <v>47</v>
      </c>
      <c r="H26" s="82" t="s">
        <v>56</v>
      </c>
      <c r="I26" s="82" t="s">
        <v>57</v>
      </c>
      <c r="J26" s="82" t="s">
        <v>58</v>
      </c>
      <c r="K26" s="82" t="s">
        <v>59</v>
      </c>
      <c r="L26" s="82" t="s">
        <v>60</v>
      </c>
      <c r="M26" s="82" t="s">
        <v>61</v>
      </c>
      <c r="N26" s="82" t="s">
        <v>62</v>
      </c>
      <c r="O26" s="82" t="s">
        <v>78</v>
      </c>
    </row>
    <row r="27" spans="2:15" ht="24.95" customHeight="1" x14ac:dyDescent="0.25">
      <c r="B27" s="85" t="str">
        <f>Rec!K5</f>
        <v>Receitas com produtos</v>
      </c>
      <c r="C27" s="92">
        <f ca="1">IFERROR(SUMIFS(tbReceita[ValorTotal],tbReceita[Classificacao],$B27,tbReceita[Mês],C$26,tbReceita[Ano],$C$5,tbReceita[Recebido?],"Sim"),0)</f>
        <v>2500</v>
      </c>
      <c r="D27" s="92">
        <f>IFERROR(SUMIFS(tbReceita[ValorTotal],tbReceita[Classificacao],$B27,tbReceita[Mês],D$26,tbReceita[Ano],$C$5,tbReceita[Recebido?],"Sim"),0)</f>
        <v>0</v>
      </c>
      <c r="E27" s="92">
        <f>IFERROR(SUMIFS(tbReceita[ValorTotal],tbReceita[Classificacao],$B27,tbReceita[Mês],E$26,tbReceita[Ano],$C$5,tbReceita[Recebido?],"Sim"),0)</f>
        <v>0</v>
      </c>
      <c r="F27" s="92">
        <f>IFERROR(SUMIFS(tbReceita[ValorTotal],tbReceita[Classificacao],$B27,tbReceita[Mês],F$26,tbReceita[Ano],$C$5,tbReceita[Recebido?],"Sim"),0)</f>
        <v>0</v>
      </c>
      <c r="G27" s="92">
        <f>IFERROR(SUMIFS(tbReceita[ValorTotal],tbReceita[Classificacao],$B27,tbReceita[Mês],G$26,tbReceita[Ano],$C$5,tbReceita[Recebido?],"Sim"),0)</f>
        <v>0</v>
      </c>
      <c r="H27" s="92">
        <f>IFERROR(SUMIFS(tbReceita[ValorTotal],tbReceita[Classificacao],$B27,tbReceita[Mês],H$26,tbReceita[Ano],$C$5,tbReceita[Recebido?],"Sim"),0)</f>
        <v>0</v>
      </c>
      <c r="I27" s="92">
        <f>IFERROR(SUMIFS(tbReceita[ValorTotal],tbReceita[Classificacao],$B27,tbReceita[Mês],I$26,tbReceita[Ano],$C$5,tbReceita[Recebido?],"Sim"),0)</f>
        <v>0</v>
      </c>
      <c r="J27" s="92">
        <f>IFERROR(SUMIFS(tbReceita[ValorTotal],tbReceita[Classificacao],$B27,tbReceita[Mês],J$26,tbReceita[Ano],$C$5,tbReceita[Recebido?],"Sim"),0)</f>
        <v>0</v>
      </c>
      <c r="K27" s="92">
        <f>IFERROR(SUMIFS(tbReceita[ValorTotal],tbReceita[Classificacao],$B27,tbReceita[Mês],K$26,tbReceita[Ano],$C$5,tbReceita[Recebido?],"Sim"),0)</f>
        <v>0</v>
      </c>
      <c r="L27" s="92">
        <f>IFERROR(SUMIFS(tbReceita[ValorTotal],tbReceita[Classificacao],$B27,tbReceita[Mês],L$26,tbReceita[Ano],$C$5,tbReceita[Recebido?],"Sim"),0)</f>
        <v>0</v>
      </c>
      <c r="M27" s="92">
        <f>IFERROR(SUMIFS(tbReceita[ValorTotal],tbReceita[Classificacao],$B27,tbReceita[Mês],M$26,tbReceita[Ano],$C$5,tbReceita[Recebido?],"Sim"),0)</f>
        <v>0</v>
      </c>
      <c r="N27" s="92">
        <f>IFERROR(SUMIFS(tbReceita[ValorTotal],tbReceita[Classificacao],$B27,tbReceita[Mês],N$26,tbReceita[Ano],$C$5,tbReceita[Recebido?],"Sim"),0)</f>
        <v>0</v>
      </c>
      <c r="O27" s="92">
        <f ca="1">IFERROR(SUM(C27:N27),0)</f>
        <v>2500</v>
      </c>
    </row>
    <row r="28" spans="2:15" ht="24.95" customHeight="1" x14ac:dyDescent="0.25">
      <c r="B28" s="85" t="str">
        <f>Rec!K6</f>
        <v>Receitas com servicos</v>
      </c>
      <c r="C28" s="92">
        <f>IFERROR(SUMIFS(tbReceita[ValorTotal],tbReceita[Classificacao],$B28,tbReceita[Mês],C$26,tbReceita[Ano],$C$5,tbReceita[Recebido?],"Sim"),0)</f>
        <v>0</v>
      </c>
      <c r="D28" s="92">
        <f ca="1">IFERROR(SUMIFS(tbReceita[ValorTotal],tbReceita[Classificacao],$B28,tbReceita[Mês],D$26,tbReceita[Ano],$C$5,tbReceita[Recebido?],"Sim"),0)</f>
        <v>1600</v>
      </c>
      <c r="E28" s="92">
        <f>IFERROR(SUMIFS(tbReceita[ValorTotal],tbReceita[Classificacao],$B28,tbReceita[Mês],E$26,tbReceita[Ano],$C$5,tbReceita[Recebido?],"Sim"),0)</f>
        <v>0</v>
      </c>
      <c r="F28" s="92">
        <f>IFERROR(SUMIFS(tbReceita[ValorTotal],tbReceita[Classificacao],$B28,tbReceita[Mês],F$26,tbReceita[Ano],$C$5,tbReceita[Recebido?],"Sim"),0)</f>
        <v>0</v>
      </c>
      <c r="G28" s="92">
        <f>IFERROR(SUMIFS(tbReceita[ValorTotal],tbReceita[Classificacao],$B28,tbReceita[Mês],G$26,tbReceita[Ano],$C$5,tbReceita[Recebido?],"Sim"),0)</f>
        <v>0</v>
      </c>
      <c r="H28" s="92">
        <f>IFERROR(SUMIFS(tbReceita[ValorTotal],tbReceita[Classificacao],$B28,tbReceita[Mês],H$26,tbReceita[Ano],$C$5,tbReceita[Recebido?],"Sim"),0)</f>
        <v>0</v>
      </c>
      <c r="I28" s="92">
        <f>IFERROR(SUMIFS(tbReceita[ValorTotal],tbReceita[Classificacao],$B28,tbReceita[Mês],I$26,tbReceita[Ano],$C$5,tbReceita[Recebido?],"Sim"),0)</f>
        <v>0</v>
      </c>
      <c r="J28" s="92">
        <f>IFERROR(SUMIFS(tbReceita[ValorTotal],tbReceita[Classificacao],$B28,tbReceita[Mês],J$26,tbReceita[Ano],$C$5,tbReceita[Recebido?],"Sim"),0)</f>
        <v>0</v>
      </c>
      <c r="K28" s="92">
        <f>IFERROR(SUMIFS(tbReceita[ValorTotal],tbReceita[Classificacao],$B28,tbReceita[Mês],K$26,tbReceita[Ano],$C$5,tbReceita[Recebido?],"Sim"),0)</f>
        <v>0</v>
      </c>
      <c r="L28" s="92">
        <f>IFERROR(SUMIFS(tbReceita[ValorTotal],tbReceita[Classificacao],$B28,tbReceita[Mês],L$26,tbReceita[Ano],$C$5,tbReceita[Recebido?],"Sim"),0)</f>
        <v>0</v>
      </c>
      <c r="M28" s="92">
        <f>IFERROR(SUMIFS(tbReceita[ValorTotal],tbReceita[Classificacao],$B28,tbReceita[Mês],M$26,tbReceita[Ano],$C$5,tbReceita[Recebido?],"Sim"),0)</f>
        <v>0</v>
      </c>
      <c r="N28" s="92">
        <f>IFERROR(SUMIFS(tbReceita[ValorTotal],tbReceita[Classificacao],$B28,tbReceita[Mês],N$26,tbReceita[Ano],$C$5,tbReceita[Recebido?],"Sim"),0)</f>
        <v>0</v>
      </c>
      <c r="O28" s="92">
        <f t="shared" ref="O28:O29" ca="1" si="7">IFERROR(SUM(C28:N28),0)</f>
        <v>1600</v>
      </c>
    </row>
    <row r="29" spans="2:15" ht="24.95" customHeight="1" x14ac:dyDescent="0.25">
      <c r="B29" s="85" t="str">
        <f>Rec!K7</f>
        <v>Receitas não operacionais</v>
      </c>
      <c r="C29" s="92">
        <f>IFERROR(SUMIFS(tbReceita[ValorTotal],tbReceita[Classificacao],$B29,tbReceita[Mês],C$26,tbReceita[Ano],$C$5,tbReceita[Recebido?],"Sim"),0)</f>
        <v>0</v>
      </c>
      <c r="D29" s="92">
        <f>IFERROR(SUMIFS(tbReceita[ValorTotal],tbReceita[Classificacao],$B29,tbReceita[Mês],D$26,tbReceita[Ano],$C$5,tbReceita[Recebido?],"Sim"),0)</f>
        <v>0</v>
      </c>
      <c r="E29" s="92">
        <f ca="1">IFERROR(SUMIFS(tbReceita[ValorTotal],tbReceita[Classificacao],$B29,tbReceita[Mês],E$26,tbReceita[Ano],$C$5,tbReceita[Recebido?],"Sim"),0)</f>
        <v>950</v>
      </c>
      <c r="F29" s="92">
        <f>IFERROR(SUMIFS(tbReceita[ValorTotal],tbReceita[Classificacao],$B29,tbReceita[Mês],F$26,tbReceita[Ano],$C$5,tbReceita[Recebido?],"Sim"),0)</f>
        <v>0</v>
      </c>
      <c r="G29" s="92">
        <f>IFERROR(SUMIFS(tbReceita[ValorTotal],tbReceita[Classificacao],$B29,tbReceita[Mês],G$26,tbReceita[Ano],$C$5,tbReceita[Recebido?],"Sim"),0)</f>
        <v>0</v>
      </c>
      <c r="H29" s="92">
        <f>IFERROR(SUMIFS(tbReceita[ValorTotal],tbReceita[Classificacao],$B29,tbReceita[Mês],H$26,tbReceita[Ano],$C$5,tbReceita[Recebido?],"Sim"),0)</f>
        <v>0</v>
      </c>
      <c r="I29" s="92">
        <f>IFERROR(SUMIFS(tbReceita[ValorTotal],tbReceita[Classificacao],$B29,tbReceita[Mês],I$26,tbReceita[Ano],$C$5,tbReceita[Recebido?],"Sim"),0)</f>
        <v>0</v>
      </c>
      <c r="J29" s="92">
        <f>IFERROR(SUMIFS(tbReceita[ValorTotal],tbReceita[Classificacao],$B29,tbReceita[Mês],J$26,tbReceita[Ano],$C$5,tbReceita[Recebido?],"Sim"),0)</f>
        <v>0</v>
      </c>
      <c r="K29" s="92">
        <f>IFERROR(SUMIFS(tbReceita[ValorTotal],tbReceita[Classificacao],$B29,tbReceita[Mês],K$26,tbReceita[Ano],$C$5,tbReceita[Recebido?],"Sim"),0)</f>
        <v>0</v>
      </c>
      <c r="L29" s="92">
        <f>IFERROR(SUMIFS(tbReceita[ValorTotal],tbReceita[Classificacao],$B29,tbReceita[Mês],L$26,tbReceita[Ano],$C$5,tbReceita[Recebido?],"Sim"),0)</f>
        <v>0</v>
      </c>
      <c r="M29" s="92">
        <f>IFERROR(SUMIFS(tbReceita[ValorTotal],tbReceita[Classificacao],$B29,tbReceita[Mês],M$26,tbReceita[Ano],$C$5,tbReceita[Recebido?],"Sim"),0)</f>
        <v>0</v>
      </c>
      <c r="N29" s="92">
        <f>IFERROR(SUMIFS(tbReceita[ValorTotal],tbReceita[Classificacao],$B29,tbReceita[Mês],N$26,tbReceita[Ano],$C$5,tbReceita[Recebido?],"Sim"),0)</f>
        <v>0</v>
      </c>
      <c r="O29" s="92">
        <f t="shared" ca="1" si="7"/>
        <v>950</v>
      </c>
    </row>
    <row r="30" spans="2:15" ht="5.0999999999999996" customHeight="1" x14ac:dyDescent="0.25"/>
    <row r="31" spans="2:15" ht="24.95" customHeight="1" x14ac:dyDescent="0.25">
      <c r="B31" s="94" t="s">
        <v>68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2:15" ht="24.95" customHeight="1" x14ac:dyDescent="0.25">
      <c r="B32" s="82" t="s">
        <v>63</v>
      </c>
      <c r="C32" s="82" t="s">
        <v>52</v>
      </c>
      <c r="D32" s="82" t="s">
        <v>53</v>
      </c>
      <c r="E32" s="82" t="s">
        <v>54</v>
      </c>
      <c r="F32" s="82" t="s">
        <v>55</v>
      </c>
      <c r="G32" s="82" t="s">
        <v>47</v>
      </c>
      <c r="H32" s="82" t="s">
        <v>56</v>
      </c>
      <c r="I32" s="82" t="s">
        <v>57</v>
      </c>
      <c r="J32" s="82" t="s">
        <v>58</v>
      </c>
      <c r="K32" s="82" t="s">
        <v>59</v>
      </c>
      <c r="L32" s="82" t="s">
        <v>60</v>
      </c>
      <c r="M32" s="82" t="s">
        <v>61</v>
      </c>
      <c r="N32" s="82" t="s">
        <v>62</v>
      </c>
      <c r="O32" s="82" t="s">
        <v>78</v>
      </c>
    </row>
    <row r="33" spans="2:15" ht="24.95" customHeight="1" x14ac:dyDescent="0.25">
      <c r="B33" s="85" t="str">
        <f>Des!Z5</f>
        <v>Despesas com produtos</v>
      </c>
      <c r="C33" s="92">
        <f ca="1">IFERROR(SUMIFS(tbDespesa[ValorTotal],tbDespesa[Classificacao],$B33,tbDespesa[Mês],C$32,tbDespesa[Ano],$C$5,tbDespesa[Pago?],"Sim"),0)</f>
        <v>120</v>
      </c>
      <c r="D33" s="92">
        <f>IFERROR(SUMIFS(tbDespesa[ValorTotal],tbDespesa[Classificacao],$B33,tbDespesa[Mês],D$32,tbDespesa[Ano],$C$5,tbDespesa[Pago?],"Sim"),0)</f>
        <v>0</v>
      </c>
      <c r="E33" s="92">
        <f>IFERROR(SUMIFS(tbDespesa[ValorTotal],tbDespesa[Classificacao],$B33,tbDespesa[Mês],E$32,tbDespesa[Ano],$C$5,tbDespesa[Pago?],"Sim"),0)</f>
        <v>0</v>
      </c>
      <c r="F33" s="92">
        <f>IFERROR(SUMIFS(tbDespesa[ValorTotal],tbDespesa[Classificacao],$B33,tbDespesa[Mês],F$32,tbDespesa[Ano],$C$5,tbDespesa[Pago?],"Sim"),0)</f>
        <v>0</v>
      </c>
      <c r="G33" s="92">
        <f>IFERROR(SUMIFS(tbDespesa[ValorTotal],tbDespesa[Classificacao],$B33,tbDespesa[Mês],G$32,tbDespesa[Ano],$C$5,tbDespesa[Pago?],"Sim"),0)</f>
        <v>0</v>
      </c>
      <c r="H33" s="92">
        <f>IFERROR(SUMIFS(tbDespesa[ValorTotal],tbDespesa[Classificacao],$B33,tbDespesa[Mês],H$32,tbDespesa[Ano],$C$5,tbDespesa[Pago?],"Sim"),0)</f>
        <v>0</v>
      </c>
      <c r="I33" s="92">
        <f>IFERROR(SUMIFS(tbDespesa[ValorTotal],tbDespesa[Classificacao],$B33,tbDespesa[Mês],I$32,tbDespesa[Ano],$C$5,tbDespesa[Pago?],"Sim"),0)</f>
        <v>0</v>
      </c>
      <c r="J33" s="92">
        <f>IFERROR(SUMIFS(tbDespesa[ValorTotal],tbDespesa[Classificacao],$B33,tbDespesa[Mês],J$32,tbDespesa[Ano],$C$5,tbDespesa[Pago?],"Sim"),0)</f>
        <v>0</v>
      </c>
      <c r="K33" s="92">
        <f>IFERROR(SUMIFS(tbDespesa[ValorTotal],tbDespesa[Classificacao],$B33,tbDespesa[Mês],K$32,tbDespesa[Ano],$C$5,tbDespesa[Pago?],"Sim"),0)</f>
        <v>0</v>
      </c>
      <c r="L33" s="92">
        <f>IFERROR(SUMIFS(tbDespesa[ValorTotal],tbDespesa[Classificacao],$B33,tbDespesa[Mês],L$32,tbDespesa[Ano],$C$5,tbDespesa[Pago?],"Sim"),0)</f>
        <v>0</v>
      </c>
      <c r="M33" s="92">
        <f>IFERROR(SUMIFS(tbDespesa[ValorTotal],tbDespesa[Classificacao],$B33,tbDespesa[Mês],M$32,tbDespesa[Ano],$C$5,tbDespesa[Pago?],"Sim"),0)</f>
        <v>0</v>
      </c>
      <c r="N33" s="92">
        <f>IFERROR(SUMIFS(tbDespesa[ValorTotal],tbDespesa[Classificacao],$B33,tbDespesa[Mês],N$32,tbDespesa[Ano],$C$5,tbDespesa[Pago?],"Sim"),0)</f>
        <v>0</v>
      </c>
      <c r="O33" s="92">
        <f ca="1">IFERROR(SUM(C33:N33),0)</f>
        <v>120</v>
      </c>
    </row>
    <row r="34" spans="2:15" ht="24.95" customHeight="1" x14ac:dyDescent="0.25">
      <c r="B34" s="85" t="str">
        <f>Des!Z6</f>
        <v>Despesas com servicos</v>
      </c>
      <c r="C34" s="92">
        <f>IFERROR(SUMIFS(tbDespesa[ValorTotal],tbDespesa[Classificacao],$B34,tbDespesa[Mês],C$32,tbDespesa[Ano],$C$5,tbDespesa[Pago?],"Sim"),0)</f>
        <v>0</v>
      </c>
      <c r="D34" s="92">
        <f ca="1">IFERROR(SUMIFS(tbDespesa[ValorTotal],tbDespesa[Classificacao],$B34,tbDespesa[Mês],D$32,tbDespesa[Ano],$C$5,tbDespesa[Pago?],"Sim"),0)</f>
        <v>130</v>
      </c>
      <c r="E34" s="92">
        <f>IFERROR(SUMIFS(tbDespesa[ValorTotal],tbDespesa[Classificacao],$B34,tbDespesa[Mês],E$32,tbDespesa[Ano],$C$5,tbDespesa[Pago?],"Sim"),0)</f>
        <v>0</v>
      </c>
      <c r="F34" s="92">
        <f>IFERROR(SUMIFS(tbDespesa[ValorTotal],tbDespesa[Classificacao],$B34,tbDespesa[Mês],F$32,tbDespesa[Ano],$C$5,tbDespesa[Pago?],"Sim"),0)</f>
        <v>0</v>
      </c>
      <c r="G34" s="92">
        <f>IFERROR(SUMIFS(tbDespesa[ValorTotal],tbDespesa[Classificacao],$B34,tbDespesa[Mês],G$32,tbDespesa[Ano],$C$5,tbDespesa[Pago?],"Sim"),0)</f>
        <v>0</v>
      </c>
      <c r="H34" s="92">
        <f>IFERROR(SUMIFS(tbDespesa[ValorTotal],tbDespesa[Classificacao],$B34,tbDespesa[Mês],H$32,tbDespesa[Ano],$C$5,tbDespesa[Pago?],"Sim"),0)</f>
        <v>0</v>
      </c>
      <c r="I34" s="92">
        <f>IFERROR(SUMIFS(tbDespesa[ValorTotal],tbDespesa[Classificacao],$B34,tbDespesa[Mês],I$32,tbDespesa[Ano],$C$5,tbDespesa[Pago?],"Sim"),0)</f>
        <v>0</v>
      </c>
      <c r="J34" s="92">
        <f>IFERROR(SUMIFS(tbDespesa[ValorTotal],tbDespesa[Classificacao],$B34,tbDespesa[Mês],J$32,tbDespesa[Ano],$C$5,tbDespesa[Pago?],"Sim"),0)</f>
        <v>0</v>
      </c>
      <c r="K34" s="92">
        <f>IFERROR(SUMIFS(tbDespesa[ValorTotal],tbDespesa[Classificacao],$B34,tbDespesa[Mês],K$32,tbDespesa[Ano],$C$5,tbDespesa[Pago?],"Sim"),0)</f>
        <v>0</v>
      </c>
      <c r="L34" s="92">
        <f>IFERROR(SUMIFS(tbDespesa[ValorTotal],tbDespesa[Classificacao],$B34,tbDespesa[Mês],L$32,tbDespesa[Ano],$C$5,tbDespesa[Pago?],"Sim"),0)</f>
        <v>0</v>
      </c>
      <c r="M34" s="92">
        <f>IFERROR(SUMIFS(tbDespesa[ValorTotal],tbDespesa[Classificacao],$B34,tbDespesa[Mês],M$32,tbDespesa[Ano],$C$5,tbDespesa[Pago?],"Sim"),0)</f>
        <v>0</v>
      </c>
      <c r="N34" s="92">
        <f>IFERROR(SUMIFS(tbDespesa[ValorTotal],tbDespesa[Classificacao],$B34,tbDespesa[Mês],N$32,tbDespesa[Ano],$C$5,tbDespesa[Pago?],"Sim"),0)</f>
        <v>0</v>
      </c>
      <c r="O34" s="92">
        <f t="shared" ref="O34:O40" ca="1" si="8">IFERROR(SUM(C34:N34),0)</f>
        <v>130</v>
      </c>
    </row>
    <row r="35" spans="2:15" ht="24.95" customHeight="1" x14ac:dyDescent="0.25">
      <c r="B35" s="85" t="str">
        <f>Des!Z7</f>
        <v>Despesas não operacionais</v>
      </c>
      <c r="C35" s="92">
        <f>IFERROR(SUMIFS(tbDespesa[ValorTotal],tbDespesa[Classificacao],$B35,tbDespesa[Mês],C$32,tbDespesa[Ano],$C$5,tbDespesa[Pago?],"Sim"),0)</f>
        <v>0</v>
      </c>
      <c r="D35" s="92">
        <f ca="1">IFERROR(SUMIFS(tbDespesa[ValorTotal],tbDespesa[Classificacao],$B35,tbDespesa[Mês],D$32,tbDespesa[Ano],$C$5,tbDespesa[Pago?],"Sim"),0)</f>
        <v>135</v>
      </c>
      <c r="E35" s="92">
        <f>IFERROR(SUMIFS(tbDespesa[ValorTotal],tbDespesa[Classificacao],$B35,tbDespesa[Mês],E$32,tbDespesa[Ano],$C$5,tbDespesa[Pago?],"Sim"),0)</f>
        <v>0</v>
      </c>
      <c r="F35" s="92">
        <f>IFERROR(SUMIFS(tbDespesa[ValorTotal],tbDespesa[Classificacao],$B35,tbDespesa[Mês],F$32,tbDespesa[Ano],$C$5,tbDespesa[Pago?],"Sim"),0)</f>
        <v>0</v>
      </c>
      <c r="G35" s="92">
        <f>IFERROR(SUMIFS(tbDespesa[ValorTotal],tbDespesa[Classificacao],$B35,tbDespesa[Mês],G$32,tbDespesa[Ano],$C$5,tbDespesa[Pago?],"Sim"),0)</f>
        <v>0</v>
      </c>
      <c r="H35" s="92">
        <f>IFERROR(SUMIFS(tbDespesa[ValorTotal],tbDespesa[Classificacao],$B35,tbDespesa[Mês],H$32,tbDespesa[Ano],$C$5,tbDespesa[Pago?],"Sim"),0)</f>
        <v>0</v>
      </c>
      <c r="I35" s="92">
        <f>IFERROR(SUMIFS(tbDespesa[ValorTotal],tbDespesa[Classificacao],$B35,tbDespesa[Mês],I$32,tbDespesa[Ano],$C$5,tbDespesa[Pago?],"Sim"),0)</f>
        <v>0</v>
      </c>
      <c r="J35" s="92">
        <f>IFERROR(SUMIFS(tbDespesa[ValorTotal],tbDespesa[Classificacao],$B35,tbDespesa[Mês],J$32,tbDespesa[Ano],$C$5,tbDespesa[Pago?],"Sim"),0)</f>
        <v>0</v>
      </c>
      <c r="K35" s="92">
        <f>IFERROR(SUMIFS(tbDespesa[ValorTotal],tbDespesa[Classificacao],$B35,tbDespesa[Mês],K$32,tbDespesa[Ano],$C$5,tbDespesa[Pago?],"Sim"),0)</f>
        <v>0</v>
      </c>
      <c r="L35" s="92">
        <f>IFERROR(SUMIFS(tbDespesa[ValorTotal],tbDespesa[Classificacao],$B35,tbDespesa[Mês],L$32,tbDespesa[Ano],$C$5,tbDespesa[Pago?],"Sim"),0)</f>
        <v>0</v>
      </c>
      <c r="M35" s="92">
        <f>IFERROR(SUMIFS(tbDespesa[ValorTotal],tbDespesa[Classificacao],$B35,tbDespesa[Mês],M$32,tbDespesa[Ano],$C$5,tbDespesa[Pago?],"Sim"),0)</f>
        <v>0</v>
      </c>
      <c r="N35" s="92">
        <f>IFERROR(SUMIFS(tbDespesa[ValorTotal],tbDespesa[Classificacao],$B35,tbDespesa[Mês],N$32,tbDespesa[Ano],$C$5,tbDespesa[Pago?],"Sim"),0)</f>
        <v>0</v>
      </c>
      <c r="O35" s="92">
        <f t="shared" ca="1" si="8"/>
        <v>135</v>
      </c>
    </row>
    <row r="36" spans="2:15" ht="24.95" customHeight="1" x14ac:dyDescent="0.25">
      <c r="B36" s="85" t="str">
        <f>Des!Z8</f>
        <v>Despesas com RH</v>
      </c>
      <c r="C36" s="92">
        <f>IFERROR(SUMIFS(tbDespesa[ValorTotal],tbDespesa[Classificacao],$B36,tbDespesa[Mês],C$32,tbDespesa[Ano],$C$5,tbDespesa[Pago?],"Sim"),0)</f>
        <v>0</v>
      </c>
      <c r="D36" s="92">
        <f ca="1">IFERROR(SUMIFS(tbDespesa[ValorTotal],tbDespesa[Classificacao],$B36,tbDespesa[Mês],D$32,tbDespesa[Ano],$C$5,tbDespesa[Pago?],"Sim"),0)</f>
        <v>500</v>
      </c>
      <c r="E36" s="92">
        <f>IFERROR(SUMIFS(tbDespesa[ValorTotal],tbDespesa[Classificacao],$B36,tbDespesa[Mês],E$32,tbDespesa[Ano],$C$5,tbDespesa[Pago?],"Sim"),0)</f>
        <v>0</v>
      </c>
      <c r="F36" s="92">
        <f>IFERROR(SUMIFS(tbDespesa[ValorTotal],tbDespesa[Classificacao],$B36,tbDespesa[Mês],F$32,tbDespesa[Ano],$C$5,tbDespesa[Pago?],"Sim"),0)</f>
        <v>0</v>
      </c>
      <c r="G36" s="92">
        <f>IFERROR(SUMIFS(tbDespesa[ValorTotal],tbDespesa[Classificacao],$B36,tbDespesa[Mês],G$32,tbDespesa[Ano],$C$5,tbDespesa[Pago?],"Sim"),0)</f>
        <v>0</v>
      </c>
      <c r="H36" s="92">
        <f>IFERROR(SUMIFS(tbDespesa[ValorTotal],tbDespesa[Classificacao],$B36,tbDespesa[Mês],H$32,tbDespesa[Ano],$C$5,tbDespesa[Pago?],"Sim"),0)</f>
        <v>0</v>
      </c>
      <c r="I36" s="92">
        <f>IFERROR(SUMIFS(tbDespesa[ValorTotal],tbDespesa[Classificacao],$B36,tbDespesa[Mês],I$32,tbDespesa[Ano],$C$5,tbDespesa[Pago?],"Sim"),0)</f>
        <v>0</v>
      </c>
      <c r="J36" s="92">
        <f>IFERROR(SUMIFS(tbDespesa[ValorTotal],tbDespesa[Classificacao],$B36,tbDespesa[Mês],J$32,tbDespesa[Ano],$C$5,tbDespesa[Pago?],"Sim"),0)</f>
        <v>0</v>
      </c>
      <c r="K36" s="92">
        <f>IFERROR(SUMIFS(tbDespesa[ValorTotal],tbDespesa[Classificacao],$B36,tbDespesa[Mês],K$32,tbDespesa[Ano],$C$5,tbDespesa[Pago?],"Sim"),0)</f>
        <v>0</v>
      </c>
      <c r="L36" s="92">
        <f>IFERROR(SUMIFS(tbDespesa[ValorTotal],tbDespesa[Classificacao],$B36,tbDespesa[Mês],L$32,tbDespesa[Ano],$C$5,tbDespesa[Pago?],"Sim"),0)</f>
        <v>0</v>
      </c>
      <c r="M36" s="92">
        <f>IFERROR(SUMIFS(tbDespesa[ValorTotal],tbDespesa[Classificacao],$B36,tbDespesa[Mês],M$32,tbDespesa[Ano],$C$5,tbDespesa[Pago?],"Sim"),0)</f>
        <v>0</v>
      </c>
      <c r="N36" s="92">
        <f>IFERROR(SUMIFS(tbDespesa[ValorTotal],tbDespesa[Classificacao],$B36,tbDespesa[Mês],N$32,tbDespesa[Ano],$C$5,tbDespesa[Pago?],"Sim"),0)</f>
        <v>0</v>
      </c>
      <c r="O36" s="92">
        <f t="shared" ca="1" si="8"/>
        <v>500</v>
      </c>
    </row>
    <row r="37" spans="2:15" ht="24.95" customHeight="1" x14ac:dyDescent="0.25">
      <c r="B37" s="85" t="str">
        <f>Des!Z9</f>
        <v>Despesas operacionais</v>
      </c>
      <c r="C37" s="92">
        <f>IFERROR(SUMIFS(tbDespesa[ValorTotal],tbDespesa[Classificacao],$B37,tbDespesa[Mês],C$32,tbDespesa[Ano],$C$5,tbDespesa[Pago?],"Sim"),0)</f>
        <v>0</v>
      </c>
      <c r="D37" s="92">
        <f ca="1">IFERROR(SUMIFS(tbDespesa[ValorTotal],tbDespesa[Classificacao],$B37,tbDespesa[Mês],D$32,tbDespesa[Ano],$C$5,tbDespesa[Pago?],"Sim"),0)</f>
        <v>155</v>
      </c>
      <c r="E37" s="92">
        <f>IFERROR(SUMIFS(tbDespesa[ValorTotal],tbDespesa[Classificacao],$B37,tbDespesa[Mês],E$32,tbDespesa[Ano],$C$5,tbDespesa[Pago?],"Sim"),0)</f>
        <v>0</v>
      </c>
      <c r="F37" s="92">
        <f>IFERROR(SUMIFS(tbDespesa[ValorTotal],tbDespesa[Classificacao],$B37,tbDespesa[Mês],F$32,tbDespesa[Ano],$C$5,tbDespesa[Pago?],"Sim"),0)</f>
        <v>0</v>
      </c>
      <c r="G37" s="92">
        <f>IFERROR(SUMIFS(tbDespesa[ValorTotal],tbDespesa[Classificacao],$B37,tbDespesa[Mês],G$32,tbDespesa[Ano],$C$5,tbDespesa[Pago?],"Sim"),0)</f>
        <v>0</v>
      </c>
      <c r="H37" s="92">
        <f>IFERROR(SUMIFS(tbDespesa[ValorTotal],tbDespesa[Classificacao],$B37,tbDespesa[Mês],H$32,tbDespesa[Ano],$C$5,tbDespesa[Pago?],"Sim"),0)</f>
        <v>0</v>
      </c>
      <c r="I37" s="92">
        <f>IFERROR(SUMIFS(tbDespesa[ValorTotal],tbDespesa[Classificacao],$B37,tbDespesa[Mês],I$32,tbDespesa[Ano],$C$5,tbDespesa[Pago?],"Sim"),0)</f>
        <v>0</v>
      </c>
      <c r="J37" s="92">
        <f>IFERROR(SUMIFS(tbDespesa[ValorTotal],tbDespesa[Classificacao],$B37,tbDespesa[Mês],J$32,tbDespesa[Ano],$C$5,tbDespesa[Pago?],"Sim"),0)</f>
        <v>0</v>
      </c>
      <c r="K37" s="92">
        <f>IFERROR(SUMIFS(tbDespesa[ValorTotal],tbDespesa[Classificacao],$B37,tbDespesa[Mês],K$32,tbDespesa[Ano],$C$5,tbDespesa[Pago?],"Sim"),0)</f>
        <v>0</v>
      </c>
      <c r="L37" s="92">
        <f>IFERROR(SUMIFS(tbDespesa[ValorTotal],tbDespesa[Classificacao],$B37,tbDespesa[Mês],L$32,tbDespesa[Ano],$C$5,tbDespesa[Pago?],"Sim"),0)</f>
        <v>0</v>
      </c>
      <c r="M37" s="92">
        <f>IFERROR(SUMIFS(tbDespesa[ValorTotal],tbDespesa[Classificacao],$B37,tbDespesa[Mês],M$32,tbDespesa[Ano],$C$5,tbDespesa[Pago?],"Sim"),0)</f>
        <v>0</v>
      </c>
      <c r="N37" s="92">
        <f>IFERROR(SUMIFS(tbDespesa[ValorTotal],tbDespesa[Classificacao],$B37,tbDespesa[Mês],N$32,tbDespesa[Ano],$C$5,tbDespesa[Pago?],"Sim"),0)</f>
        <v>0</v>
      </c>
      <c r="O37" s="92">
        <f t="shared" ca="1" si="8"/>
        <v>155</v>
      </c>
    </row>
    <row r="38" spans="2:15" ht="24.95" customHeight="1" x14ac:dyDescent="0.25">
      <c r="B38" s="85" t="str">
        <f>Des!Z10</f>
        <v>Despesas com marketing</v>
      </c>
      <c r="C38" s="92">
        <f>IFERROR(SUMIFS(tbDespesa[ValorTotal],tbDespesa[Classificacao],$B38,tbDespesa[Mês],C$32,tbDespesa[Ano],$C$5,tbDespesa[Pago?],"Sim"),0)</f>
        <v>0</v>
      </c>
      <c r="D38" s="92">
        <f ca="1">IFERROR(SUMIFS(tbDespesa[ValorTotal],tbDespesa[Classificacao],$B38,tbDespesa[Mês],D$32,tbDespesa[Ano],$C$5,tbDespesa[Pago?],"Sim"),0)</f>
        <v>160</v>
      </c>
      <c r="E38" s="92">
        <f>IFERROR(SUMIFS(tbDespesa[ValorTotal],tbDespesa[Classificacao],$B38,tbDespesa[Mês],E$32,tbDespesa[Ano],$C$5,tbDespesa[Pago?],"Sim"),0)</f>
        <v>0</v>
      </c>
      <c r="F38" s="92">
        <f>IFERROR(SUMIFS(tbDespesa[ValorTotal],tbDespesa[Classificacao],$B38,tbDespesa[Mês],F$32,tbDespesa[Ano],$C$5,tbDespesa[Pago?],"Sim"),0)</f>
        <v>0</v>
      </c>
      <c r="G38" s="92">
        <f>IFERROR(SUMIFS(tbDespesa[ValorTotal],tbDespesa[Classificacao],$B38,tbDespesa[Mês],G$32,tbDespesa[Ano],$C$5,tbDespesa[Pago?],"Sim"),0)</f>
        <v>0</v>
      </c>
      <c r="H38" s="92">
        <f>IFERROR(SUMIFS(tbDespesa[ValorTotal],tbDespesa[Classificacao],$B38,tbDespesa[Mês],H$32,tbDespesa[Ano],$C$5,tbDespesa[Pago?],"Sim"),0)</f>
        <v>0</v>
      </c>
      <c r="I38" s="92">
        <f>IFERROR(SUMIFS(tbDespesa[ValorTotal],tbDespesa[Classificacao],$B38,tbDespesa[Mês],I$32,tbDespesa[Ano],$C$5,tbDespesa[Pago?],"Sim"),0)</f>
        <v>0</v>
      </c>
      <c r="J38" s="92">
        <f>IFERROR(SUMIFS(tbDespesa[ValorTotal],tbDespesa[Classificacao],$B38,tbDespesa[Mês],J$32,tbDespesa[Ano],$C$5,tbDespesa[Pago?],"Sim"),0)</f>
        <v>0</v>
      </c>
      <c r="K38" s="92">
        <f>IFERROR(SUMIFS(tbDespesa[ValorTotal],tbDespesa[Classificacao],$B38,tbDespesa[Mês],K$32,tbDespesa[Ano],$C$5,tbDespesa[Pago?],"Sim"),0)</f>
        <v>0</v>
      </c>
      <c r="L38" s="92">
        <f>IFERROR(SUMIFS(tbDespesa[ValorTotal],tbDespesa[Classificacao],$B38,tbDespesa[Mês],L$32,tbDespesa[Ano],$C$5,tbDespesa[Pago?],"Sim"),0)</f>
        <v>0</v>
      </c>
      <c r="M38" s="92">
        <f>IFERROR(SUMIFS(tbDespesa[ValorTotal],tbDespesa[Classificacao],$B38,tbDespesa[Mês],M$32,tbDespesa[Ano],$C$5,tbDespesa[Pago?],"Sim"),0)</f>
        <v>0</v>
      </c>
      <c r="N38" s="92">
        <f>IFERROR(SUMIFS(tbDespesa[ValorTotal],tbDespesa[Classificacao],$B38,tbDespesa[Mês],N$32,tbDespesa[Ano],$C$5,tbDespesa[Pago?],"Sim"),0)</f>
        <v>0</v>
      </c>
      <c r="O38" s="92">
        <f t="shared" ca="1" si="8"/>
        <v>160</v>
      </c>
    </row>
    <row r="39" spans="2:15" ht="24.95" customHeight="1" x14ac:dyDescent="0.25">
      <c r="B39" s="85" t="str">
        <f>Des!Z11</f>
        <v>Impostos</v>
      </c>
      <c r="C39" s="92">
        <f>IFERROR(SUMIFS(tbDespesa[ValorTotal],tbDespesa[Classificacao],$B39,tbDespesa[Mês],C$32,tbDespesa[Ano],$C$5,tbDespesa[Pago?],"Sim"),0)</f>
        <v>0</v>
      </c>
      <c r="D39" s="92">
        <f>IFERROR(SUMIFS(tbDespesa[ValorTotal],tbDespesa[Classificacao],$B39,tbDespesa[Mês],D$32,tbDespesa[Ano],$C$5,tbDespesa[Pago?],"Sim"),0)</f>
        <v>0</v>
      </c>
      <c r="E39" s="92">
        <f>IFERROR(SUMIFS(tbDespesa[ValorTotal],tbDespesa[Classificacao],$B39,tbDespesa[Mês],E$32,tbDespesa[Ano],$C$5,tbDespesa[Pago?],"Sim"),0)</f>
        <v>0</v>
      </c>
      <c r="F39" s="92">
        <f>IFERROR(SUMIFS(tbDespesa[ValorTotal],tbDespesa[Classificacao],$B39,tbDespesa[Mês],F$32,tbDespesa[Ano],$C$5,tbDespesa[Pago?],"Sim"),0)</f>
        <v>0</v>
      </c>
      <c r="G39" s="92">
        <f>IFERROR(SUMIFS(tbDespesa[ValorTotal],tbDespesa[Classificacao],$B39,tbDespesa[Mês],G$32,tbDespesa[Ano],$C$5,tbDespesa[Pago?],"Sim"),0)</f>
        <v>0</v>
      </c>
      <c r="H39" s="92">
        <f>IFERROR(SUMIFS(tbDespesa[ValorTotal],tbDespesa[Classificacao],$B39,tbDespesa[Mês],H$32,tbDespesa[Ano],$C$5,tbDespesa[Pago?],"Sim"),0)</f>
        <v>0</v>
      </c>
      <c r="I39" s="92">
        <f>IFERROR(SUMIFS(tbDespesa[ValorTotal],tbDespesa[Classificacao],$B39,tbDespesa[Mês],I$32,tbDespesa[Ano],$C$5,tbDespesa[Pago?],"Sim"),0)</f>
        <v>0</v>
      </c>
      <c r="J39" s="92">
        <f>IFERROR(SUMIFS(tbDespesa[ValorTotal],tbDespesa[Classificacao],$B39,tbDespesa[Mês],J$32,tbDespesa[Ano],$C$5,tbDespesa[Pago?],"Sim"),0)</f>
        <v>0</v>
      </c>
      <c r="K39" s="92">
        <f>IFERROR(SUMIFS(tbDespesa[ValorTotal],tbDespesa[Classificacao],$B39,tbDespesa[Mês],K$32,tbDespesa[Ano],$C$5,tbDespesa[Pago?],"Sim"),0)</f>
        <v>0</v>
      </c>
      <c r="L39" s="92">
        <f>IFERROR(SUMIFS(tbDespesa[ValorTotal],tbDespesa[Classificacao],$B39,tbDespesa[Mês],L$32,tbDespesa[Ano],$C$5,tbDespesa[Pago?],"Sim"),0)</f>
        <v>0</v>
      </c>
      <c r="M39" s="92">
        <f>IFERROR(SUMIFS(tbDespesa[ValorTotal],tbDespesa[Classificacao],$B39,tbDespesa[Mês],M$32,tbDespesa[Ano],$C$5,tbDespesa[Pago?],"Sim"),0)</f>
        <v>0</v>
      </c>
      <c r="N39" s="92">
        <f>IFERROR(SUMIFS(tbDespesa[ValorTotal],tbDespesa[Classificacao],$B39,tbDespesa[Mês],N$32,tbDespesa[Ano],$C$5,tbDespesa[Pago?],"Sim"),0)</f>
        <v>0</v>
      </c>
      <c r="O39" s="92">
        <f t="shared" si="8"/>
        <v>0</v>
      </c>
    </row>
    <row r="40" spans="2:15" ht="24.95" customHeight="1" x14ac:dyDescent="0.25">
      <c r="B40" s="85" t="str">
        <f>Des!Z12</f>
        <v>Investimentos</v>
      </c>
      <c r="C40" s="92">
        <f>IFERROR(SUMIFS(tbDespesa[ValorTotal],tbDespesa[Classificacao],$B40,tbDespesa[Mês],C$32,tbDespesa[Ano],$C$5,tbDespesa[Pago?],"Sim"),0)</f>
        <v>0</v>
      </c>
      <c r="D40" s="92">
        <f>IFERROR(SUMIFS(tbDespesa[ValorTotal],tbDespesa[Classificacao],$B40,tbDespesa[Mês],D$32,tbDespesa[Ano],$C$5,tbDespesa[Pago?],"Sim"),0)</f>
        <v>0</v>
      </c>
      <c r="E40" s="92">
        <f>IFERROR(SUMIFS(tbDespesa[ValorTotal],tbDespesa[Classificacao],$B40,tbDespesa[Mês],E$32,tbDespesa[Ano],$C$5,tbDespesa[Pago?],"Sim"),0)</f>
        <v>0</v>
      </c>
      <c r="F40" s="92">
        <f>IFERROR(SUMIFS(tbDespesa[ValorTotal],tbDespesa[Classificacao],$B40,tbDespesa[Mês],F$32,tbDespesa[Ano],$C$5,tbDespesa[Pago?],"Sim"),0)</f>
        <v>0</v>
      </c>
      <c r="G40" s="92">
        <f>IFERROR(SUMIFS(tbDespesa[ValorTotal],tbDespesa[Classificacao],$B40,tbDespesa[Mês],G$32,tbDespesa[Ano],$C$5,tbDespesa[Pago?],"Sim"),0)</f>
        <v>0</v>
      </c>
      <c r="H40" s="92">
        <f>IFERROR(SUMIFS(tbDespesa[ValorTotal],tbDespesa[Classificacao],$B40,tbDespesa[Mês],H$32,tbDespesa[Ano],$C$5,tbDespesa[Pago?],"Sim"),0)</f>
        <v>0</v>
      </c>
      <c r="I40" s="92">
        <f>IFERROR(SUMIFS(tbDespesa[ValorTotal],tbDespesa[Classificacao],$B40,tbDespesa[Mês],I$32,tbDespesa[Ano],$C$5,tbDespesa[Pago?],"Sim"),0)</f>
        <v>0</v>
      </c>
      <c r="J40" s="92">
        <f>IFERROR(SUMIFS(tbDespesa[ValorTotal],tbDespesa[Classificacao],$B40,tbDespesa[Mês],J$32,tbDespesa[Ano],$C$5,tbDespesa[Pago?],"Sim"),0)</f>
        <v>0</v>
      </c>
      <c r="K40" s="92">
        <f>IFERROR(SUMIFS(tbDespesa[ValorTotal],tbDespesa[Classificacao],$B40,tbDespesa[Mês],K$32,tbDespesa[Ano],$C$5,tbDespesa[Pago?],"Sim"),0)</f>
        <v>0</v>
      </c>
      <c r="L40" s="92">
        <f>IFERROR(SUMIFS(tbDespesa[ValorTotal],tbDespesa[Classificacao],$B40,tbDespesa[Mês],L$32,tbDespesa[Ano],$C$5,tbDespesa[Pago?],"Sim"),0)</f>
        <v>0</v>
      </c>
      <c r="M40" s="92">
        <f>IFERROR(SUMIFS(tbDespesa[ValorTotal],tbDespesa[Classificacao],$B40,tbDespesa[Mês],M$32,tbDespesa[Ano],$C$5,tbDespesa[Pago?],"Sim"),0)</f>
        <v>0</v>
      </c>
      <c r="N40" s="92">
        <f>IFERROR(SUMIFS(tbDespesa[ValorTotal],tbDespesa[Classificacao],$B40,tbDespesa[Mês],N$32,tbDespesa[Ano],$C$5,tbDespesa[Pago?],"Sim"),0)</f>
        <v>0</v>
      </c>
      <c r="O40" s="92">
        <f t="shared" si="8"/>
        <v>0</v>
      </c>
    </row>
    <row r="42" spans="2:15" ht="18.75" x14ac:dyDescent="0.25">
      <c r="B42" s="95" t="s">
        <v>64</v>
      </c>
    </row>
  </sheetData>
  <sheetProtection password="9004" sheet="1" objects="1" scenarios="1"/>
  <mergeCells count="15">
    <mergeCell ref="B25:O25"/>
    <mergeCell ref="B31:O31"/>
    <mergeCell ref="B7:C7"/>
    <mergeCell ref="E9:F9"/>
    <mergeCell ref="E10:F10"/>
    <mergeCell ref="E11:F11"/>
    <mergeCell ref="E8:F8"/>
    <mergeCell ref="I12:J12"/>
    <mergeCell ref="I7:K7"/>
    <mergeCell ref="E7:G7"/>
    <mergeCell ref="I8:J8"/>
    <mergeCell ref="I9:J9"/>
    <mergeCell ref="I10:J10"/>
    <mergeCell ref="I11:J11"/>
    <mergeCell ref="B18:O18"/>
  </mergeCells>
  <conditionalFormatting sqref="C22:N23">
    <cfRule type="cellIs" dxfId="38" priority="1" operator="lessThan">
      <formula>0</formula>
    </cfRule>
  </conditionalFormatting>
  <pageMargins left="0.25" right="0.25" top="0.75" bottom="0.75" header="0.3" footer="0.3"/>
  <pageSetup paperSize="9" scale="53" orientation="landscape" r:id="rId1"/>
  <rowBreaks count="2" manualBreakCount="2">
    <brk id="30" min="1" max="14" man="1"/>
    <brk id="78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B1:P19"/>
  <sheetViews>
    <sheetView showGridLines="0" zoomScaleNormal="100" workbookViewId="0">
      <selection activeCell="J5" sqref="J5"/>
    </sheetView>
  </sheetViews>
  <sheetFormatPr defaultRowHeight="15" x14ac:dyDescent="0.25"/>
  <cols>
    <col min="1" max="1" width="2.5703125" style="17" customWidth="1"/>
    <col min="2" max="2" width="6.28515625" style="17" customWidth="1"/>
    <col min="3" max="4" width="15.7109375" style="17" customWidth="1"/>
    <col min="5" max="5" width="15.85546875" style="17" bestFit="1" customWidth="1"/>
    <col min="6" max="6" width="4.28515625" style="17" customWidth="1"/>
    <col min="7" max="7" width="6.28515625" style="17" customWidth="1"/>
    <col min="8" max="10" width="15.7109375" style="17" customWidth="1"/>
    <col min="11" max="11" width="4.28515625" style="17" customWidth="1"/>
    <col min="12" max="12" width="6.28515625" style="17" customWidth="1"/>
    <col min="13" max="15" width="15.7109375" style="17" customWidth="1"/>
    <col min="16" max="16384" width="9.140625" style="17"/>
  </cols>
  <sheetData>
    <row r="1" spans="2:16" s="14" customFormat="1" ht="32.25" customHeight="1" x14ac:dyDescent="0.25"/>
    <row r="2" spans="2:16" s="15" customFormat="1" ht="22.5" customHeight="1" x14ac:dyDescent="0.25"/>
    <row r="3" spans="2:16" s="16" customFormat="1" ht="22.5" customHeight="1" x14ac:dyDescent="0.25"/>
    <row r="4" spans="2:16" ht="15" customHeight="1" x14ac:dyDescent="0.25"/>
    <row r="5" spans="2:16" ht="20.100000000000001" customHeight="1" x14ac:dyDescent="0.25">
      <c r="B5" s="97" t="s">
        <v>248</v>
      </c>
      <c r="C5" s="98"/>
      <c r="D5" s="12" t="s">
        <v>52</v>
      </c>
      <c r="E5" s="79"/>
      <c r="F5" s="99" t="s">
        <v>249</v>
      </c>
      <c r="G5" s="99"/>
      <c r="H5" s="13">
        <f ca="1">IF('Ind2'!$C$5="",YEAR(TODAY()),'Ind2'!$C$5)</f>
        <v>2022</v>
      </c>
    </row>
    <row r="6" spans="2:16" ht="5.0999999999999996" customHeight="1" thickBot="1" x14ac:dyDescent="0.3"/>
    <row r="7" spans="2:16" ht="20.100000000000001" customHeight="1" thickTop="1" thickBot="1" x14ac:dyDescent="0.3">
      <c r="B7" s="67" t="s">
        <v>44</v>
      </c>
      <c r="C7" s="67" t="s">
        <v>81</v>
      </c>
      <c r="D7" s="67" t="s">
        <v>82</v>
      </c>
      <c r="E7" s="67" t="s">
        <v>83</v>
      </c>
      <c r="F7" s="100"/>
      <c r="G7" s="67" t="s">
        <v>44</v>
      </c>
      <c r="H7" s="67" t="s">
        <v>81</v>
      </c>
      <c r="I7" s="67" t="s">
        <v>82</v>
      </c>
      <c r="J7" s="67" t="s">
        <v>83</v>
      </c>
      <c r="K7" s="100"/>
      <c r="L7" s="67" t="s">
        <v>44</v>
      </c>
      <c r="M7" s="67" t="s">
        <v>81</v>
      </c>
      <c r="N7" s="67" t="s">
        <v>82</v>
      </c>
      <c r="O7" s="67" t="s">
        <v>83</v>
      </c>
      <c r="P7" s="100"/>
    </row>
    <row r="8" spans="2:16" ht="20.100000000000001" customHeight="1" thickTop="1" thickBot="1" x14ac:dyDescent="0.3">
      <c r="B8" s="67">
        <v>1</v>
      </c>
      <c r="C8" s="101">
        <f ca="1">IFERROR(SUMIFS(tbReceita[ValorTotal],tbReceita[Dia],B8,tbReceita[Mês],$D$5,tbReceita[Ano],$H$5,tbReceita[Recebido?],"Sim"),0)</f>
        <v>0</v>
      </c>
      <c r="D8" s="101">
        <f ca="1">IFERROR(SUMIFS(tbDespesa[ValorTotal],tbDespesa[Dia],B8,tbDespesa[Mês],$D$5,tbDespesa[Ano],$H$5,tbDespesa[Pago?],"Sim"),0)</f>
        <v>0</v>
      </c>
      <c r="E8" s="101">
        <f ca="1">IFERROR(C8-D8,0)</f>
        <v>0</v>
      </c>
      <c r="F8" s="100"/>
      <c r="G8" s="67">
        <v>12</v>
      </c>
      <c r="H8" s="101">
        <f ca="1">IFERROR(SUMIFS(tbReceita[ValorTotal],tbReceita[Dia],G8,tbReceita[Mês],$D$5,tbReceita[Ano],$H$5,tbReceita[Recebido?],"Sim"),0)</f>
        <v>0</v>
      </c>
      <c r="I8" s="101">
        <f ca="1">IFERROR(SUMIFS(tbDespesa[ValorTotal],tbDespesa[Dia],G8,tbDespesa[Mês],$D$5,tbDespesa[Ano],$H$5,tbDespesa[Pago?],"Sim"),0)</f>
        <v>0</v>
      </c>
      <c r="J8" s="101">
        <f ca="1">IFERROR(H8-I8,0)</f>
        <v>0</v>
      </c>
      <c r="K8" s="100"/>
      <c r="L8" s="67">
        <v>23</v>
      </c>
      <c r="M8" s="101">
        <f ca="1">IFERROR(SUMIFS(tbReceita[ValorTotal],tbReceita[Dia],L8,tbReceita[Mês],$D$5,tbReceita[Ano],$H$5,tbReceita[Recebido?],"Sim"),0)</f>
        <v>0</v>
      </c>
      <c r="N8" s="101">
        <f ca="1">IFERROR(SUMIFS(tbDespesa[ValorTotal],tbDespesa[Dia],L8,tbDespesa[Mês],$D$5,tbDespesa[Ano],$H$5,tbDespesa[Pago?],"Sim"),0)</f>
        <v>0</v>
      </c>
      <c r="O8" s="101">
        <f ca="1">IFERROR(M8-N8,0)</f>
        <v>0</v>
      </c>
      <c r="P8" s="100"/>
    </row>
    <row r="9" spans="2:16" ht="20.100000000000001" customHeight="1" thickTop="1" thickBot="1" x14ac:dyDescent="0.3">
      <c r="B9" s="67">
        <v>2</v>
      </c>
      <c r="C9" s="101">
        <f ca="1">IFERROR(SUMIFS(tbReceita[ValorTotal],tbReceita[Dia],B9,tbReceita[Mês],$D$5,tbReceita[Ano],$H$5,tbReceita[Recebido?],"Sim"),0)</f>
        <v>0</v>
      </c>
      <c r="D9" s="101">
        <f ca="1">IFERROR(SUMIFS(tbDespesa[ValorTotal],tbDespesa[Dia],B9,tbDespesa[Mês],$D$5,tbDespesa[Ano],$H$5,tbDespesa[Pago?],"Sim"),0)</f>
        <v>0</v>
      </c>
      <c r="E9" s="101">
        <f t="shared" ref="E9:E18" ca="1" si="0">IFERROR(C9-D9,0)</f>
        <v>0</v>
      </c>
      <c r="F9" s="100"/>
      <c r="G9" s="67">
        <v>13</v>
      </c>
      <c r="H9" s="101">
        <f ca="1">IFERROR(SUMIFS(tbReceita[ValorTotal],tbReceita[Dia],G9,tbReceita[Mês],$D$5,tbReceita[Ano],$H$5,tbReceita[Recebido?],"Sim"),0)</f>
        <v>0</v>
      </c>
      <c r="I9" s="101">
        <f ca="1">IFERROR(SUMIFS(tbDespesa[ValorTotal],tbDespesa[Dia],G9,tbDespesa[Mês],$D$5,tbDespesa[Ano],$H$5,tbDespesa[Pago?],"Sim"),0)</f>
        <v>0</v>
      </c>
      <c r="J9" s="101">
        <f t="shared" ref="J9:J18" ca="1" si="1">IFERROR(H9-I9,0)</f>
        <v>0</v>
      </c>
      <c r="K9" s="100"/>
      <c r="L9" s="67">
        <v>24</v>
      </c>
      <c r="M9" s="101">
        <f ca="1">IFERROR(SUMIFS(tbReceita[ValorTotal],tbReceita[Dia],L9,tbReceita[Mês],$D$5,tbReceita[Ano],$H$5,tbReceita[Recebido?],"Sim"),0)</f>
        <v>0</v>
      </c>
      <c r="N9" s="101">
        <f ca="1">IFERROR(SUMIFS(tbDespesa[ValorTotal],tbDespesa[Dia],L9,tbDespesa[Mês],$D$5,tbDespesa[Ano],$H$5,tbDespesa[Pago?],"Sim"),0)</f>
        <v>0</v>
      </c>
      <c r="O9" s="101">
        <f t="shared" ref="O9:O16" ca="1" si="2">IFERROR(M9-N9,0)</f>
        <v>0</v>
      </c>
      <c r="P9" s="100"/>
    </row>
    <row r="10" spans="2:16" ht="20.100000000000001" customHeight="1" thickTop="1" thickBot="1" x14ac:dyDescent="0.3">
      <c r="B10" s="67">
        <v>3</v>
      </c>
      <c r="C10" s="101">
        <f ca="1">IFERROR(SUMIFS(tbReceita[ValorTotal],tbReceita[Dia],B10,tbReceita[Mês],$D$5,tbReceita[Ano],$H$5,tbReceita[Recebido?],"Sim"),0)</f>
        <v>0</v>
      </c>
      <c r="D10" s="101">
        <f ca="1">IFERROR(SUMIFS(tbDespesa[ValorTotal],tbDespesa[Dia],B10,tbDespesa[Mês],$D$5,tbDespesa[Ano],$H$5,tbDespesa[Pago?],"Sim"),0)</f>
        <v>0</v>
      </c>
      <c r="E10" s="101">
        <f t="shared" ca="1" si="0"/>
        <v>0</v>
      </c>
      <c r="F10" s="100"/>
      <c r="G10" s="67">
        <v>14</v>
      </c>
      <c r="H10" s="101">
        <f ca="1">IFERROR(SUMIFS(tbReceita[ValorTotal],tbReceita[Dia],G10,tbReceita[Mês],$D$5,tbReceita[Ano],$H$5,tbReceita[Recebido?],"Sim"),0)</f>
        <v>0</v>
      </c>
      <c r="I10" s="101">
        <f ca="1">IFERROR(SUMIFS(tbDespesa[ValorTotal],tbDespesa[Dia],G10,tbDespesa[Mês],$D$5,tbDespesa[Ano],$H$5,tbDespesa[Pago?],"Sim"),0)</f>
        <v>0</v>
      </c>
      <c r="J10" s="101">
        <f t="shared" ca="1" si="1"/>
        <v>0</v>
      </c>
      <c r="K10" s="100"/>
      <c r="L10" s="67">
        <v>25</v>
      </c>
      <c r="M10" s="101">
        <f ca="1">IFERROR(SUMIFS(tbReceita[ValorTotal],tbReceita[Dia],L10,tbReceita[Mês],$D$5,tbReceita[Ano],$H$5,tbReceita[Recebido?],"Sim"),0)</f>
        <v>0</v>
      </c>
      <c r="N10" s="101">
        <f ca="1">IFERROR(SUMIFS(tbDespesa[ValorTotal],tbDespesa[Dia],L10,tbDespesa[Mês],$D$5,tbDespesa[Ano],$H$5,tbDespesa[Pago?],"Sim"),0)</f>
        <v>0</v>
      </c>
      <c r="O10" s="101">
        <f t="shared" ca="1" si="2"/>
        <v>0</v>
      </c>
      <c r="P10" s="100"/>
    </row>
    <row r="11" spans="2:16" ht="20.100000000000001" customHeight="1" thickTop="1" thickBot="1" x14ac:dyDescent="0.3">
      <c r="B11" s="67">
        <v>4</v>
      </c>
      <c r="C11" s="101">
        <f ca="1">IFERROR(SUMIFS(tbReceita[ValorTotal],tbReceita[Dia],B11,tbReceita[Mês],$D$5,tbReceita[Ano],$H$5,tbReceita[Recebido?],"Sim"),0)</f>
        <v>0</v>
      </c>
      <c r="D11" s="101">
        <f ca="1">IFERROR(SUMIFS(tbDespesa[ValorTotal],tbDespesa[Dia],B11,tbDespesa[Mês],$D$5,tbDespesa[Ano],$H$5,tbDespesa[Pago?],"Sim"),0)</f>
        <v>0</v>
      </c>
      <c r="E11" s="101">
        <f t="shared" ca="1" si="0"/>
        <v>0</v>
      </c>
      <c r="F11" s="100"/>
      <c r="G11" s="67">
        <v>15</v>
      </c>
      <c r="H11" s="101">
        <f ca="1">IFERROR(SUMIFS(tbReceita[ValorTotal],tbReceita[Dia],G11,tbReceita[Mês],$D$5,tbReceita[Ano],$H$5,tbReceita[Recebido?],"Sim"),0)</f>
        <v>0</v>
      </c>
      <c r="I11" s="101">
        <f ca="1">IFERROR(SUMIFS(tbDespesa[ValorTotal],tbDespesa[Dia],G11,tbDespesa[Mês],$D$5,tbDespesa[Ano],$H$5,tbDespesa[Pago?],"Sim"),0)</f>
        <v>0</v>
      </c>
      <c r="J11" s="101">
        <f t="shared" ca="1" si="1"/>
        <v>0</v>
      </c>
      <c r="K11" s="100"/>
      <c r="L11" s="67">
        <v>26</v>
      </c>
      <c r="M11" s="101">
        <f ca="1">IFERROR(SUMIFS(tbReceita[ValorTotal],tbReceita[Dia],L11,tbReceita[Mês],$D$5,tbReceita[Ano],$H$5,tbReceita[Recebido?],"Sim"),0)</f>
        <v>0</v>
      </c>
      <c r="N11" s="101">
        <f ca="1">IFERROR(SUMIFS(tbDespesa[ValorTotal],tbDespesa[Dia],L11,tbDespesa[Mês],$D$5,tbDespesa[Ano],$H$5,tbDespesa[Pago?],"Sim"),0)</f>
        <v>0</v>
      </c>
      <c r="O11" s="101">
        <f t="shared" ca="1" si="2"/>
        <v>0</v>
      </c>
      <c r="P11" s="100"/>
    </row>
    <row r="12" spans="2:16" ht="20.100000000000001" customHeight="1" thickTop="1" thickBot="1" x14ac:dyDescent="0.3">
      <c r="B12" s="67">
        <v>5</v>
      </c>
      <c r="C12" s="101">
        <f ca="1">IFERROR(SUMIFS(tbReceita[ValorTotal],tbReceita[Dia],B12,tbReceita[Mês],$D$5,tbReceita[Ano],$H$5,tbReceita[Recebido?],"Sim"),0)</f>
        <v>0</v>
      </c>
      <c r="D12" s="101">
        <f ca="1">IFERROR(SUMIFS(tbDespesa[ValorTotal],tbDespesa[Dia],B12,tbDespesa[Mês],$D$5,tbDespesa[Ano],$H$5,tbDespesa[Pago?],"Sim"),0)</f>
        <v>0</v>
      </c>
      <c r="E12" s="101">
        <f t="shared" ca="1" si="0"/>
        <v>0</v>
      </c>
      <c r="F12" s="100"/>
      <c r="G12" s="67">
        <v>16</v>
      </c>
      <c r="H12" s="101">
        <f ca="1">IFERROR(SUMIFS(tbReceita[ValorTotal],tbReceita[Dia],G12,tbReceita[Mês],$D$5,tbReceita[Ano],$H$5,tbReceita[Recebido?],"Sim"),0)</f>
        <v>0</v>
      </c>
      <c r="I12" s="101">
        <f ca="1">IFERROR(SUMIFS(tbDespesa[ValorTotal],tbDespesa[Dia],G12,tbDespesa[Mês],$D$5,tbDespesa[Ano],$H$5,tbDespesa[Pago?],"Sim"),0)</f>
        <v>0</v>
      </c>
      <c r="J12" s="101">
        <f t="shared" ca="1" si="1"/>
        <v>0</v>
      </c>
      <c r="K12" s="100"/>
      <c r="L12" s="67">
        <v>27</v>
      </c>
      <c r="M12" s="101">
        <f ca="1">IFERROR(SUMIFS(tbReceita[ValorTotal],tbReceita[Dia],L12,tbReceita[Mês],$D$5,tbReceita[Ano],$H$5,tbReceita[Recebido?],"Sim"),0)</f>
        <v>0</v>
      </c>
      <c r="N12" s="101">
        <f ca="1">IFERROR(SUMIFS(tbDespesa[ValorTotal],tbDespesa[Dia],L12,tbDespesa[Mês],$D$5,tbDespesa[Ano],$H$5,tbDespesa[Pago?],"Sim"),0)</f>
        <v>0</v>
      </c>
      <c r="O12" s="101">
        <f t="shared" ca="1" si="2"/>
        <v>0</v>
      </c>
      <c r="P12" s="100"/>
    </row>
    <row r="13" spans="2:16" ht="20.100000000000001" customHeight="1" thickTop="1" thickBot="1" x14ac:dyDescent="0.3">
      <c r="B13" s="67">
        <v>6</v>
      </c>
      <c r="C13" s="101">
        <f ca="1">IFERROR(SUMIFS(tbReceita[ValorTotal],tbReceita[Dia],B13,tbReceita[Mês],$D$5,tbReceita[Ano],$H$5,tbReceita[Recebido?],"Sim"),0)</f>
        <v>0</v>
      </c>
      <c r="D13" s="101">
        <f ca="1">IFERROR(SUMIFS(tbDespesa[ValorTotal],tbDespesa[Dia],B13,tbDespesa[Mês],$D$5,tbDespesa[Ano],$H$5,tbDespesa[Pago?],"Sim"),0)</f>
        <v>0</v>
      </c>
      <c r="E13" s="101">
        <f t="shared" ca="1" si="0"/>
        <v>0</v>
      </c>
      <c r="F13" s="100"/>
      <c r="G13" s="67">
        <v>17</v>
      </c>
      <c r="H13" s="101">
        <f ca="1">IFERROR(SUMIFS(tbReceita[ValorTotal],tbReceita[Dia],G13,tbReceita[Mês],$D$5,tbReceita[Ano],$H$5,tbReceita[Recebido?],"Sim"),0)</f>
        <v>0</v>
      </c>
      <c r="I13" s="101">
        <f ca="1">IFERROR(SUMIFS(tbDespesa[ValorTotal],tbDespesa[Dia],G13,tbDespesa[Mês],$D$5,tbDespesa[Ano],$H$5,tbDespesa[Pago?],"Sim"),0)</f>
        <v>0</v>
      </c>
      <c r="J13" s="101">
        <f t="shared" ca="1" si="1"/>
        <v>0</v>
      </c>
      <c r="K13" s="100"/>
      <c r="L13" s="67">
        <v>28</v>
      </c>
      <c r="M13" s="101">
        <f ca="1">IFERROR(SUMIFS(tbReceita[ValorTotal],tbReceita[Dia],L13,tbReceita[Mês],$D$5,tbReceita[Ano],$H$5,tbReceita[Recebido?],"Sim"),0)</f>
        <v>0</v>
      </c>
      <c r="N13" s="101">
        <f ca="1">IFERROR(SUMIFS(tbDespesa[ValorTotal],tbDespesa[Dia],L13,tbDespesa[Mês],$D$5,tbDespesa[Ano],$H$5,tbDespesa[Pago?],"Sim"),0)</f>
        <v>0</v>
      </c>
      <c r="O13" s="101">
        <f t="shared" ca="1" si="2"/>
        <v>0</v>
      </c>
      <c r="P13" s="100"/>
    </row>
    <row r="14" spans="2:16" ht="20.100000000000001" customHeight="1" thickTop="1" thickBot="1" x14ac:dyDescent="0.3">
      <c r="B14" s="67">
        <v>7</v>
      </c>
      <c r="C14" s="101">
        <f ca="1">IFERROR(SUMIFS(tbReceita[ValorTotal],tbReceita[Dia],B14,tbReceita[Mês],$D$5,tbReceita[Ano],$H$5,tbReceita[Recebido?],"Sim"),0)</f>
        <v>2500</v>
      </c>
      <c r="D14" s="101">
        <f ca="1">IFERROR(SUMIFS(tbDespesa[ValorTotal],tbDespesa[Dia],B14,tbDespesa[Mês],$D$5,tbDespesa[Ano],$H$5,tbDespesa[Pago?],"Sim"),0)</f>
        <v>0</v>
      </c>
      <c r="E14" s="101">
        <f t="shared" ca="1" si="0"/>
        <v>2500</v>
      </c>
      <c r="F14" s="100"/>
      <c r="G14" s="67">
        <v>18</v>
      </c>
      <c r="H14" s="101">
        <f ca="1">IFERROR(SUMIFS(tbReceita[ValorTotal],tbReceita[Dia],G14,tbReceita[Mês],$D$5,tbReceita[Ano],$H$5,tbReceita[Recebido?],"Sim"),0)</f>
        <v>0</v>
      </c>
      <c r="I14" s="101">
        <f ca="1">IFERROR(SUMIFS(tbDespesa[ValorTotal],tbDespesa[Dia],G14,tbDespesa[Mês],$D$5,tbDespesa[Ano],$H$5,tbDespesa[Pago?],"Sim"),0)</f>
        <v>0</v>
      </c>
      <c r="J14" s="101">
        <f t="shared" ca="1" si="1"/>
        <v>0</v>
      </c>
      <c r="K14" s="100"/>
      <c r="L14" s="67">
        <v>29</v>
      </c>
      <c r="M14" s="101">
        <f ca="1">IFERROR(SUMIFS(tbReceita[ValorTotal],tbReceita[Dia],L14,tbReceita[Mês],$D$5,tbReceita[Ano],$H$5,tbReceita[Recebido?],"Sim"),0)</f>
        <v>0</v>
      </c>
      <c r="N14" s="101">
        <f ca="1">IFERROR(SUMIFS(tbDespesa[ValorTotal],tbDespesa[Dia],L14,tbDespesa[Mês],$D$5,tbDespesa[Ano],$H$5,tbDespesa[Pago?],"Sim"),0)</f>
        <v>0</v>
      </c>
      <c r="O14" s="101">
        <f t="shared" ca="1" si="2"/>
        <v>0</v>
      </c>
      <c r="P14" s="100"/>
    </row>
    <row r="15" spans="2:16" ht="20.100000000000001" customHeight="1" thickTop="1" thickBot="1" x14ac:dyDescent="0.3">
      <c r="B15" s="67">
        <v>8</v>
      </c>
      <c r="C15" s="101">
        <f ca="1">IFERROR(SUMIFS(tbReceita[ValorTotal],tbReceita[Dia],B15,tbReceita[Mês],$D$5,tbReceita[Ano],$H$5,tbReceita[Recebido?],"Sim"),0)</f>
        <v>0</v>
      </c>
      <c r="D15" s="101">
        <f ca="1">IFERROR(SUMIFS(tbDespesa[ValorTotal],tbDespesa[Dia],B15,tbDespesa[Mês],$D$5,tbDespesa[Ano],$H$5,tbDespesa[Pago?],"Sim"),0)</f>
        <v>0</v>
      </c>
      <c r="E15" s="101">
        <f t="shared" ca="1" si="0"/>
        <v>0</v>
      </c>
      <c r="F15" s="100"/>
      <c r="G15" s="67">
        <v>19</v>
      </c>
      <c r="H15" s="101">
        <f ca="1">IFERROR(SUMIFS(tbReceita[ValorTotal],tbReceita[Dia],G15,tbReceita[Mês],$D$5,tbReceita[Ano],$H$5,tbReceita[Recebido?],"Sim"),0)</f>
        <v>0</v>
      </c>
      <c r="I15" s="101">
        <f ca="1">IFERROR(SUMIFS(tbDespesa[ValorTotal],tbDespesa[Dia],G15,tbDespesa[Mês],$D$5,tbDespesa[Ano],$H$5,tbDespesa[Pago?],"Sim"),0)</f>
        <v>0</v>
      </c>
      <c r="J15" s="101">
        <f t="shared" ca="1" si="1"/>
        <v>0</v>
      </c>
      <c r="K15" s="100"/>
      <c r="L15" s="67">
        <v>30</v>
      </c>
      <c r="M15" s="101">
        <f ca="1">IFERROR(SUMIFS(tbReceita[ValorTotal],tbReceita[Dia],L15,tbReceita[Mês],$D$5,tbReceita[Ano],$H$5,tbReceita[Recebido?],"Sim"),0)</f>
        <v>0</v>
      </c>
      <c r="N15" s="101">
        <f ca="1">IFERROR(SUMIFS(tbDespesa[ValorTotal],tbDespesa[Dia],L15,tbDespesa[Mês],$D$5,tbDespesa[Ano],$H$5,tbDespesa[Pago?],"Sim"),0)</f>
        <v>0</v>
      </c>
      <c r="O15" s="101">
        <f t="shared" ca="1" si="2"/>
        <v>0</v>
      </c>
      <c r="P15" s="100"/>
    </row>
    <row r="16" spans="2:16" ht="20.100000000000001" customHeight="1" thickTop="1" thickBot="1" x14ac:dyDescent="0.3">
      <c r="B16" s="67">
        <v>9</v>
      </c>
      <c r="C16" s="101">
        <f ca="1">IFERROR(SUMIFS(tbReceita[ValorTotal],tbReceita[Dia],B16,tbReceita[Mês],$D$5,tbReceita[Ano],$H$5,tbReceita[Recebido?],"Sim"),0)</f>
        <v>0</v>
      </c>
      <c r="D16" s="101">
        <f ca="1">IFERROR(SUMIFS(tbDespesa[ValorTotal],tbDespesa[Dia],B16,tbDespesa[Mês],$D$5,tbDespesa[Ano],$H$5,tbDespesa[Pago?],"Sim"),0)</f>
        <v>0</v>
      </c>
      <c r="E16" s="101">
        <f t="shared" ca="1" si="0"/>
        <v>0</v>
      </c>
      <c r="F16" s="100"/>
      <c r="G16" s="67">
        <v>20</v>
      </c>
      <c r="H16" s="101">
        <f ca="1">IFERROR(SUMIFS(tbReceita[ValorTotal],tbReceita[Dia],G16,tbReceita[Mês],$D$5,tbReceita[Ano],$H$5,tbReceita[Recebido?],"Sim"),0)</f>
        <v>0</v>
      </c>
      <c r="I16" s="101">
        <f ca="1">IFERROR(SUMIFS(tbDespesa[ValorTotal],tbDespesa[Dia],G16,tbDespesa[Mês],$D$5,tbDespesa[Ano],$H$5,tbDespesa[Pago?],"Sim"),0)</f>
        <v>0</v>
      </c>
      <c r="J16" s="101">
        <f t="shared" ca="1" si="1"/>
        <v>0</v>
      </c>
      <c r="K16" s="100"/>
      <c r="L16" s="67">
        <v>31</v>
      </c>
      <c r="M16" s="101">
        <f ca="1">IFERROR(SUMIFS(tbReceita[ValorTotal],tbReceita[Dia],L16,tbReceita[Mês],$D$5,tbReceita[Ano],$H$5,tbReceita[Recebido?],"Sim"),0)</f>
        <v>0</v>
      </c>
      <c r="N16" s="101">
        <f ca="1">IFERROR(SUMIFS(tbDespesa[ValorTotal],tbDespesa[Dia],L16,tbDespesa[Mês],$D$5,tbDespesa[Ano],$H$5,tbDespesa[Pago?],"Sim"),0)</f>
        <v>0</v>
      </c>
      <c r="O16" s="101">
        <f t="shared" ca="1" si="2"/>
        <v>0</v>
      </c>
      <c r="P16" s="100"/>
    </row>
    <row r="17" spans="2:16" ht="20.100000000000001" customHeight="1" thickTop="1" thickBot="1" x14ac:dyDescent="0.3">
      <c r="B17" s="67">
        <v>10</v>
      </c>
      <c r="C17" s="101">
        <f ca="1">IFERROR(SUMIFS(tbReceita[ValorTotal],tbReceita[Dia],B17,tbReceita[Mês],$D$5,tbReceita[Ano],$H$5,tbReceita[Recebido?],"Sim"),0)</f>
        <v>0</v>
      </c>
      <c r="D17" s="101">
        <f ca="1">IFERROR(SUMIFS(tbDespesa[ValorTotal],tbDespesa[Dia],B17,tbDespesa[Mês],$D$5,tbDespesa[Ano],$H$5,tbDespesa[Pago?],"Sim"),0)</f>
        <v>120</v>
      </c>
      <c r="E17" s="101">
        <f t="shared" ca="1" si="0"/>
        <v>-120</v>
      </c>
      <c r="F17" s="100"/>
      <c r="G17" s="67">
        <v>21</v>
      </c>
      <c r="H17" s="101">
        <f ca="1">IFERROR(SUMIFS(tbReceita[ValorTotal],tbReceita[Dia],G17,tbReceita[Mês],$D$5,tbReceita[Ano],$H$5,tbReceita[Recebido?],"Sim"),0)</f>
        <v>0</v>
      </c>
      <c r="I17" s="101">
        <f ca="1">IFERROR(SUMIFS(tbDespesa[ValorTotal],tbDespesa[Dia],G17,tbDespesa[Mês],$D$5,tbDespesa[Ano],$H$5,tbDespesa[Pago?],"Sim"),0)</f>
        <v>0</v>
      </c>
      <c r="J17" s="101">
        <f t="shared" ca="1" si="1"/>
        <v>0</v>
      </c>
      <c r="K17" s="100"/>
      <c r="L17" s="102" t="s">
        <v>78</v>
      </c>
      <c r="M17" s="103">
        <f ca="1">IFERROR(SUM(C8:C18,H8:H18,M8:M16),0)</f>
        <v>2500</v>
      </c>
      <c r="N17" s="103">
        <f ca="1">IFERROR(SUM(D8:D18,I8:I18,N8:N16),0)</f>
        <v>120</v>
      </c>
      <c r="O17" s="103">
        <f ca="1">IFERROR(M17-N17,0)</f>
        <v>2380</v>
      </c>
      <c r="P17" s="100"/>
    </row>
    <row r="18" spans="2:16" ht="20.100000000000001" customHeight="1" thickTop="1" thickBot="1" x14ac:dyDescent="0.3">
      <c r="B18" s="67">
        <v>11</v>
      </c>
      <c r="C18" s="101">
        <f ca="1">IFERROR(SUMIFS(tbReceita[ValorTotal],tbReceita[Dia],B18,tbReceita[Mês],$D$5,tbReceita[Ano],$H$5,tbReceita[Recebido?],"Sim"),0)</f>
        <v>0</v>
      </c>
      <c r="D18" s="101">
        <f ca="1">IFERROR(SUMIFS(tbDespesa[ValorTotal],tbDespesa[Dia],B18,tbDespesa[Mês],$D$5,tbDespesa[Ano],$H$5,tbDespesa[Pago?],"Sim"),0)</f>
        <v>0</v>
      </c>
      <c r="E18" s="101">
        <f t="shared" ca="1" si="0"/>
        <v>0</v>
      </c>
      <c r="F18" s="100"/>
      <c r="G18" s="67">
        <v>22</v>
      </c>
      <c r="H18" s="101">
        <f ca="1">IFERROR(SUMIFS(tbReceita[ValorTotal],tbReceita[Dia],G18,tbReceita[Mês],$D$5,tbReceita[Ano],$H$5,tbReceita[Recebido?],"Sim"),0)</f>
        <v>0</v>
      </c>
      <c r="I18" s="101">
        <f ca="1">IFERROR(SUMIFS(tbDespesa[ValorTotal],tbDespesa[Dia],G18,tbDespesa[Mês],$D$5,tbDespesa[Ano],$H$5,tbDespesa[Pago?],"Sim"),0)</f>
        <v>0</v>
      </c>
      <c r="J18" s="101">
        <f t="shared" ca="1" si="1"/>
        <v>0</v>
      </c>
      <c r="K18" s="100"/>
      <c r="L18" s="102"/>
      <c r="M18" s="103"/>
      <c r="N18" s="103"/>
      <c r="O18" s="103"/>
      <c r="P18" s="100"/>
    </row>
    <row r="19" spans="2:16" ht="15.75" thickTop="1" x14ac:dyDescent="0.25"/>
  </sheetData>
  <sheetProtection password="9004" sheet="1" objects="1" scenarios="1"/>
  <mergeCells count="6">
    <mergeCell ref="O17:O18"/>
    <mergeCell ref="B5:C5"/>
    <mergeCell ref="F5:G5"/>
    <mergeCell ref="L17:L18"/>
    <mergeCell ref="M17:M18"/>
    <mergeCell ref="N17:N18"/>
  </mergeCells>
  <conditionalFormatting sqref="O17:O18">
    <cfRule type="cellIs" dxfId="37" priority="3" operator="lessThan">
      <formula>0</formula>
    </cfRule>
    <cfRule type="cellIs" dxfId="36" priority="4" operator="greaterThan">
      <formula>0</formula>
    </cfRule>
  </conditionalFormatting>
  <conditionalFormatting sqref="E8:E18 J8:J18 O8:O16">
    <cfRule type="cellIs" dxfId="35" priority="1" operator="lessThan">
      <formula>0</formula>
    </cfRule>
    <cfRule type="cellIs" dxfId="34" priority="2" operator="greaterThan">
      <formula>0</formula>
    </cfRule>
  </conditionalFormatting>
  <pageMargins left="0.25" right="0.25" top="0.75" bottom="0.75" header="0.3" footer="0.3"/>
  <pageSetup paperSize="9" scale="84" orientation="landscape" r:id="rId1"/>
  <colBreaks count="1" manualBreakCount="1">
    <brk id="15" min="3" max="1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'Ind2'!$C$19:$N$19</xm:f>
          </x14:formula1>
          <xm:sqref>D5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B1:O19"/>
  <sheetViews>
    <sheetView showGridLines="0" zoomScaleNormal="100" workbookViewId="0">
      <selection activeCell="C8" sqref="C8"/>
    </sheetView>
  </sheetViews>
  <sheetFormatPr defaultRowHeight="15" x14ac:dyDescent="0.25"/>
  <cols>
    <col min="1" max="1" width="2.5703125" style="17" customWidth="1"/>
    <col min="2" max="2" width="17.85546875" style="17" customWidth="1"/>
    <col min="3" max="15" width="12.7109375" style="17" customWidth="1"/>
    <col min="16" max="16384" width="9.140625" style="17"/>
  </cols>
  <sheetData>
    <row r="1" spans="2:15" s="14" customFormat="1" ht="32.25" customHeight="1" x14ac:dyDescent="0.25"/>
    <row r="2" spans="2:15" s="15" customFormat="1" ht="22.5" customHeight="1" x14ac:dyDescent="0.25"/>
    <row r="3" spans="2:15" s="16" customFormat="1" ht="22.5" customHeight="1" x14ac:dyDescent="0.25"/>
    <row r="5" spans="2:15" ht="20.100000000000001" customHeight="1" x14ac:dyDescent="0.25">
      <c r="B5" s="78" t="s">
        <v>249</v>
      </c>
      <c r="C5" s="13">
        <f ca="1">IF('Ind2'!$C$5="",YEAR(TODAY()),'Ind2'!$C$5)</f>
        <v>2022</v>
      </c>
      <c r="D5" s="104"/>
    </row>
    <row r="6" spans="2:15" ht="5.0999999999999996" customHeight="1" thickBot="1" x14ac:dyDescent="0.3"/>
    <row r="7" spans="2:15" ht="24.95" customHeight="1" thickTop="1" thickBot="1" x14ac:dyDescent="0.3">
      <c r="B7" s="67" t="s">
        <v>84</v>
      </c>
      <c r="C7" s="67" t="s">
        <v>85</v>
      </c>
      <c r="D7" s="67" t="s">
        <v>86</v>
      </c>
      <c r="E7" s="67" t="s">
        <v>87</v>
      </c>
      <c r="F7" s="67" t="s">
        <v>88</v>
      </c>
      <c r="G7" s="67" t="s">
        <v>47</v>
      </c>
      <c r="H7" s="67" t="s">
        <v>90</v>
      </c>
      <c r="I7" s="67" t="s">
        <v>91</v>
      </c>
      <c r="J7" s="67" t="s">
        <v>92</v>
      </c>
      <c r="K7" s="67" t="s">
        <v>93</v>
      </c>
      <c r="L7" s="67" t="s">
        <v>94</v>
      </c>
      <c r="M7" s="67" t="s">
        <v>95</v>
      </c>
      <c r="N7" s="67" t="s">
        <v>96</v>
      </c>
      <c r="O7" s="67" t="s">
        <v>78</v>
      </c>
    </row>
    <row r="8" spans="2:15" ht="24.95" customHeight="1" thickTop="1" thickBot="1" x14ac:dyDescent="0.3">
      <c r="B8" s="68" t="s">
        <v>97</v>
      </c>
      <c r="C8" s="9">
        <v>0</v>
      </c>
      <c r="D8" s="10">
        <f t="shared" ref="D8:N8" ca="1" si="0">C12</f>
        <v>2380</v>
      </c>
      <c r="E8" s="10">
        <f t="shared" ca="1" si="0"/>
        <v>2900</v>
      </c>
      <c r="F8" s="10">
        <f t="shared" ca="1" si="0"/>
        <v>3850</v>
      </c>
      <c r="G8" s="10">
        <f t="shared" ca="1" si="0"/>
        <v>3850</v>
      </c>
      <c r="H8" s="10">
        <f t="shared" ca="1" si="0"/>
        <v>3850</v>
      </c>
      <c r="I8" s="10">
        <f t="shared" ca="1" si="0"/>
        <v>3850</v>
      </c>
      <c r="J8" s="10">
        <f t="shared" ca="1" si="0"/>
        <v>3850</v>
      </c>
      <c r="K8" s="10">
        <f t="shared" ca="1" si="0"/>
        <v>3850</v>
      </c>
      <c r="L8" s="10">
        <f t="shared" ca="1" si="0"/>
        <v>3850</v>
      </c>
      <c r="M8" s="10">
        <f t="shared" ca="1" si="0"/>
        <v>3850</v>
      </c>
      <c r="N8" s="10">
        <f t="shared" ca="1" si="0"/>
        <v>3850</v>
      </c>
      <c r="O8" s="75">
        <f ca="1">N12</f>
        <v>3850</v>
      </c>
    </row>
    <row r="9" spans="2:15" ht="24.95" customHeight="1" thickTop="1" thickBot="1" x14ac:dyDescent="0.3">
      <c r="B9" s="68" t="s">
        <v>66</v>
      </c>
      <c r="C9" s="75">
        <f ca="1">IFERROR(SUMIFS(tbReceita[ValorTotal],tbReceita[Mês],C$7,tbReceita[Ano],$C$5,tbReceita[Recebido?],"Sim"),0)</f>
        <v>2500</v>
      </c>
      <c r="D9" s="75">
        <f ca="1">IFERROR(SUMIFS(tbReceita[ValorTotal],tbReceita[Mês],D$7,tbReceita[Ano],$C$5,tbReceita[Recebido?],"Sim"),0)</f>
        <v>1600</v>
      </c>
      <c r="E9" s="75">
        <f ca="1">IFERROR(SUMIFS(tbReceita[ValorTotal],tbReceita[Mês],E$7,tbReceita[Ano],$C$5,tbReceita[Recebido?],"Sim"),0)</f>
        <v>950</v>
      </c>
      <c r="F9" s="75">
        <f ca="1">IFERROR(SUMIFS(tbReceita[ValorTotal],tbReceita[Mês],F$7,tbReceita[Ano],$C$5,tbReceita[Recebido?],"Sim"),0)</f>
        <v>0</v>
      </c>
      <c r="G9" s="75">
        <f ca="1">IFERROR(SUMIFS(tbReceita[ValorTotal],tbReceita[Mês],G$7,tbReceita[Ano],$C$5,tbReceita[Recebido?],"Sim"),0)</f>
        <v>0</v>
      </c>
      <c r="H9" s="75">
        <f ca="1">IFERROR(SUMIFS(tbReceita[ValorTotal],tbReceita[Mês],H$7,tbReceita[Ano],$C$5,tbReceita[Recebido?],"Sim"),0)</f>
        <v>0</v>
      </c>
      <c r="I9" s="75">
        <f ca="1">IFERROR(SUMIFS(tbReceita[ValorTotal],tbReceita[Mês],I$7,tbReceita[Ano],$C$5,tbReceita[Recebido?],"Sim"),0)</f>
        <v>0</v>
      </c>
      <c r="J9" s="75">
        <f ca="1">IFERROR(SUMIFS(tbReceita[ValorTotal],tbReceita[Mês],J$7,tbReceita[Ano],$C$5,tbReceita[Recebido?],"Sim"),0)</f>
        <v>0</v>
      </c>
      <c r="K9" s="75">
        <f ca="1">IFERROR(SUMIFS(tbReceita[ValorTotal],tbReceita[Mês],K$7,tbReceita[Ano],$C$5,tbReceita[Recebido?],"Sim"),0)</f>
        <v>0</v>
      </c>
      <c r="L9" s="75">
        <f ca="1">IFERROR(SUMIFS(tbReceita[ValorTotal],tbReceita[Mês],L$7,tbReceita[Ano],$C$5,tbReceita[Recebido?],"Sim"),0)</f>
        <v>0</v>
      </c>
      <c r="M9" s="75">
        <f ca="1">IFERROR(SUMIFS(tbReceita[ValorTotal],tbReceita[Mês],M$7,tbReceita[Ano],$C$5,tbReceita[Recebido?],"Sim"),0)</f>
        <v>0</v>
      </c>
      <c r="N9" s="75">
        <f ca="1">IFERROR(SUMIFS(tbReceita[ValorTotal],tbReceita[Mês],N$7,tbReceita[Ano],$C$5,tbReceita[Recebido?],"Sim"),0)</f>
        <v>0</v>
      </c>
      <c r="O9" s="75">
        <f t="shared" ref="O9:O10" ca="1" si="1">IFERROR(SUM(C9:N9),0)</f>
        <v>5050</v>
      </c>
    </row>
    <row r="10" spans="2:15" ht="24.95" customHeight="1" thickTop="1" thickBot="1" x14ac:dyDescent="0.3">
      <c r="B10" s="68" t="s">
        <v>65</v>
      </c>
      <c r="C10" s="75">
        <f ca="1">IFERROR(SUMIFS(tbDespesa[ValorTotal],tbDespesa[Mês],C$7,tbDespesa[Ano],$C$5,tbDespesa[Pago?],"Sim"),0)</f>
        <v>120</v>
      </c>
      <c r="D10" s="75">
        <f ca="1">IFERROR(SUMIFS(tbDespesa[ValorTotal],tbDespesa[Mês],D$7,tbDespesa[Ano],$C$5,tbDespesa[Pago?],"Sim"),0)</f>
        <v>1080</v>
      </c>
      <c r="E10" s="75">
        <f ca="1">IFERROR(SUMIFS(tbDespesa[ValorTotal],tbDespesa[Mês],E$7,tbDespesa[Ano],$C$5,tbDespesa[Pago?],"Sim"),0)</f>
        <v>0</v>
      </c>
      <c r="F10" s="75">
        <f ca="1">IFERROR(SUMIFS(tbDespesa[ValorTotal],tbDespesa[Mês],F$7,tbDespesa[Ano],$C$5,tbDespesa[Pago?],"Sim"),0)</f>
        <v>0</v>
      </c>
      <c r="G10" s="75">
        <f ca="1">IFERROR(SUMIFS(tbDespesa[ValorTotal],tbDespesa[Mês],G$7,tbDespesa[Ano],$C$5,tbDespesa[Pago?],"Sim"),0)</f>
        <v>0</v>
      </c>
      <c r="H10" s="75">
        <f ca="1">IFERROR(SUMIFS(tbDespesa[ValorTotal],tbDespesa[Mês],H$7,tbDespesa[Ano],$C$5,tbDespesa[Pago?],"Sim"),0)</f>
        <v>0</v>
      </c>
      <c r="I10" s="75">
        <f ca="1">IFERROR(SUMIFS(tbDespesa[ValorTotal],tbDespesa[Mês],I$7,tbDespesa[Ano],$C$5,tbDespesa[Pago?],"Sim"),0)</f>
        <v>0</v>
      </c>
      <c r="J10" s="75">
        <f ca="1">IFERROR(SUMIFS(tbDespesa[ValorTotal],tbDespesa[Mês],J$7,tbDespesa[Ano],$C$5,tbDespesa[Pago?],"Sim"),0)</f>
        <v>0</v>
      </c>
      <c r="K10" s="75">
        <f ca="1">IFERROR(SUMIFS(tbDespesa[ValorTotal],tbDespesa[Mês],K$7,tbDespesa[Ano],$C$5,tbDespesa[Pago?],"Sim"),0)</f>
        <v>0</v>
      </c>
      <c r="L10" s="75">
        <f ca="1">IFERROR(SUMIFS(tbDespesa[ValorTotal],tbDespesa[Mês],L$7,tbDespesa[Ano],$C$5,tbDespesa[Pago?],"Sim"),0)</f>
        <v>0</v>
      </c>
      <c r="M10" s="75">
        <f ca="1">IFERROR(SUMIFS(tbDespesa[ValorTotal],tbDespesa[Mês],M$7,tbDespesa[Ano],$C$5,tbDespesa[Pago?],"Sim"),0)</f>
        <v>0</v>
      </c>
      <c r="N10" s="75">
        <f ca="1">IFERROR(SUMIFS(tbDespesa[ValorTotal],tbDespesa[Mês],N$7,tbDespesa[Ano],$C$5,tbDespesa[Pago?],"Sim"),0)</f>
        <v>0</v>
      </c>
      <c r="O10" s="75">
        <f t="shared" ca="1" si="1"/>
        <v>1200</v>
      </c>
    </row>
    <row r="11" spans="2:15" ht="24.95" customHeight="1" thickTop="1" thickBot="1" x14ac:dyDescent="0.3">
      <c r="B11" s="68" t="s">
        <v>98</v>
      </c>
      <c r="C11" s="75">
        <f ca="1">IFERROR(C9-C10,0)</f>
        <v>2380</v>
      </c>
      <c r="D11" s="75">
        <f t="shared" ref="D11:N11" ca="1" si="2">IFERROR(D9-D10,0)</f>
        <v>520</v>
      </c>
      <c r="E11" s="75">
        <f t="shared" ca="1" si="2"/>
        <v>950</v>
      </c>
      <c r="F11" s="75">
        <f t="shared" ca="1" si="2"/>
        <v>0</v>
      </c>
      <c r="G11" s="75">
        <f t="shared" ca="1" si="2"/>
        <v>0</v>
      </c>
      <c r="H11" s="75">
        <f t="shared" ca="1" si="2"/>
        <v>0</v>
      </c>
      <c r="I11" s="75">
        <f ca="1">IFERROR(I9-I10,0)</f>
        <v>0</v>
      </c>
      <c r="J11" s="75">
        <f t="shared" ca="1" si="2"/>
        <v>0</v>
      </c>
      <c r="K11" s="75">
        <f t="shared" ca="1" si="2"/>
        <v>0</v>
      </c>
      <c r="L11" s="75">
        <f t="shared" ca="1" si="2"/>
        <v>0</v>
      </c>
      <c r="M11" s="75">
        <f t="shared" ca="1" si="2"/>
        <v>0</v>
      </c>
      <c r="N11" s="75">
        <f t="shared" ca="1" si="2"/>
        <v>0</v>
      </c>
      <c r="O11" s="75">
        <f ca="1">IFERROR(O9-O10,0)</f>
        <v>3850</v>
      </c>
    </row>
    <row r="12" spans="2:15" ht="24.95" customHeight="1" thickTop="1" thickBot="1" x14ac:dyDescent="0.3">
      <c r="B12" s="68" t="s">
        <v>99</v>
      </c>
      <c r="C12" s="75">
        <f ca="1">IFERROR(C8+C11,0)</f>
        <v>2380</v>
      </c>
      <c r="D12" s="75">
        <f t="shared" ref="D12:N12" ca="1" si="3">IFERROR(D8+D11,0)</f>
        <v>2900</v>
      </c>
      <c r="E12" s="75">
        <f t="shared" ca="1" si="3"/>
        <v>3850</v>
      </c>
      <c r="F12" s="75">
        <f t="shared" ca="1" si="3"/>
        <v>3850</v>
      </c>
      <c r="G12" s="75">
        <f t="shared" ca="1" si="3"/>
        <v>3850</v>
      </c>
      <c r="H12" s="75">
        <f t="shared" ca="1" si="3"/>
        <v>3850</v>
      </c>
      <c r="I12" s="75">
        <f ca="1">IFERROR(I8+I11,0)</f>
        <v>3850</v>
      </c>
      <c r="J12" s="75">
        <f t="shared" ca="1" si="3"/>
        <v>3850</v>
      </c>
      <c r="K12" s="75">
        <f t="shared" ca="1" si="3"/>
        <v>3850</v>
      </c>
      <c r="L12" s="75">
        <f t="shared" ca="1" si="3"/>
        <v>3850</v>
      </c>
      <c r="M12" s="75">
        <f t="shared" ca="1" si="3"/>
        <v>3850</v>
      </c>
      <c r="N12" s="75">
        <f t="shared" ca="1" si="3"/>
        <v>3850</v>
      </c>
      <c r="O12" s="75">
        <f ca="1">N12</f>
        <v>3850</v>
      </c>
    </row>
    <row r="13" spans="2:15" ht="24.95" customHeight="1" thickTop="1" thickBot="1" x14ac:dyDescent="0.3">
      <c r="B13" s="68" t="s">
        <v>76</v>
      </c>
      <c r="C13" s="105">
        <f ca="1">IFERROR((C11/C9),0)</f>
        <v>0.95199999999999996</v>
      </c>
      <c r="D13" s="105">
        <f t="shared" ref="D13:N13" ca="1" si="4">IFERROR((D11/D9),0)</f>
        <v>0.32500000000000001</v>
      </c>
      <c r="E13" s="105">
        <f t="shared" ca="1" si="4"/>
        <v>1</v>
      </c>
      <c r="F13" s="105">
        <f t="shared" ca="1" si="4"/>
        <v>0</v>
      </c>
      <c r="G13" s="105">
        <f t="shared" ca="1" si="4"/>
        <v>0</v>
      </c>
      <c r="H13" s="105">
        <f t="shared" ca="1" si="4"/>
        <v>0</v>
      </c>
      <c r="I13" s="105">
        <f t="shared" ca="1" si="4"/>
        <v>0</v>
      </c>
      <c r="J13" s="105">
        <f t="shared" ca="1" si="4"/>
        <v>0</v>
      </c>
      <c r="K13" s="105">
        <f t="shared" ca="1" si="4"/>
        <v>0</v>
      </c>
      <c r="L13" s="105">
        <f t="shared" ca="1" si="4"/>
        <v>0</v>
      </c>
      <c r="M13" s="105">
        <f t="shared" ca="1" si="4"/>
        <v>0</v>
      </c>
      <c r="N13" s="105">
        <f t="shared" ca="1" si="4"/>
        <v>0</v>
      </c>
      <c r="O13" s="105">
        <f ca="1">IFERROR((O11/O9),0)</f>
        <v>0.76237623762376239</v>
      </c>
    </row>
    <row r="14" spans="2:15" ht="8.25" customHeight="1" thickTop="1" x14ac:dyDescent="0.25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</row>
    <row r="15" spans="2:15" ht="24.95" customHeight="1" thickBot="1" x14ac:dyDescent="0.3">
      <c r="B15" s="106" t="s">
        <v>103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</row>
    <row r="16" spans="2:15" ht="24.95" customHeight="1" thickTop="1" thickBot="1" x14ac:dyDescent="0.3">
      <c r="B16" s="74" t="s">
        <v>100</v>
      </c>
      <c r="C16" s="75">
        <f ca="1">IFERROR(SUMIFS(tbReceita[ValorTotal],tbReceita[Mês],C$7,tbReceita[Ano],$C$5,tbReceita[Recebido?],"Não"),0)</f>
        <v>0</v>
      </c>
      <c r="D16" s="75">
        <f ca="1">IFERROR(SUMIFS(tbReceita[ValorTotal],tbReceita[Mês],D$7,tbReceita[Ano],$C$5,tbReceita[Recebido?],"Não"),0)</f>
        <v>0</v>
      </c>
      <c r="E16" s="75">
        <f ca="1">IFERROR(SUMIFS(tbReceita[ValorTotal],tbReceita[Mês],E$7,tbReceita[Ano],$C$5,tbReceita[Recebido?],"Não"),0)</f>
        <v>0</v>
      </c>
      <c r="F16" s="75">
        <f ca="1">IFERROR(SUMIFS(tbReceita[ValorTotal],tbReceita[Mês],F$7,tbReceita[Ano],$C$5,tbReceita[Recebido?],"Não"),0)</f>
        <v>0</v>
      </c>
      <c r="G16" s="75">
        <f ca="1">IFERROR(SUMIFS(tbReceita[ValorTotal],tbReceita[Mês],G$7,tbReceita[Ano],$C$5,tbReceita[Recebido?],"Não"),0)</f>
        <v>0</v>
      </c>
      <c r="H16" s="75">
        <f ca="1">IFERROR(SUMIFS(tbReceita[ValorTotal],tbReceita[Mês],H$7,tbReceita[Ano],$C$5,tbReceita[Recebido?],"Não"),0)</f>
        <v>0</v>
      </c>
      <c r="I16" s="75">
        <f ca="1">IFERROR(SUMIFS(tbReceita[ValorTotal],tbReceita[Mês],I$7,tbReceita[Ano],$C$5,tbReceita[Recebido?],"Não"),0)</f>
        <v>0</v>
      </c>
      <c r="J16" s="75">
        <f ca="1">IFERROR(SUMIFS(tbReceita[ValorTotal],tbReceita[Mês],J$7,tbReceita[Ano],$C$5,tbReceita[Recebido?],"Não"),0)</f>
        <v>0</v>
      </c>
      <c r="K16" s="75">
        <f ca="1">IFERROR(SUMIFS(tbReceita[ValorTotal],tbReceita[Mês],K$7,tbReceita[Ano],$C$5,tbReceita[Recebido?],"Não"),0)</f>
        <v>0</v>
      </c>
      <c r="L16" s="75">
        <f ca="1">IFERROR(SUMIFS(tbReceita[ValorTotal],tbReceita[Mês],L$7,tbReceita[Ano],$C$5,tbReceita[Recebido?],"Não"),0)</f>
        <v>0</v>
      </c>
      <c r="M16" s="75">
        <f ca="1">IFERROR(SUMIFS(tbReceita[ValorTotal],tbReceita[Mês],M$7,tbReceita[Ano],$C$5,tbReceita[Recebido?],"Não"),0)</f>
        <v>0</v>
      </c>
      <c r="N16" s="75">
        <f ca="1">IFERROR(SUMIFS(tbReceita[ValorTotal],tbReceita[Mês],N$7,tbReceita[Ano],$C$5,tbReceita[Recebido?],"Não"),0)</f>
        <v>0</v>
      </c>
      <c r="O16" s="76">
        <f ca="1">IFERROR(SUM(C16:N16),0)</f>
        <v>0</v>
      </c>
    </row>
    <row r="17" spans="2:15" ht="24.95" customHeight="1" thickTop="1" thickBot="1" x14ac:dyDescent="0.3">
      <c r="B17" s="77" t="s">
        <v>101</v>
      </c>
      <c r="C17" s="75">
        <f ca="1">IFERROR(SUMIFS(tbDespesa[ValorTotal],tbDespesa[Mês],C$7,tbDespesa[Ano],$C$5,tbDespesa[Pago?],"Não"),0)</f>
        <v>0</v>
      </c>
      <c r="D17" s="75">
        <f ca="1">IFERROR(SUMIFS(tbDespesa[ValorTotal],tbDespesa[Mês],D$7,tbDespesa[Ano],$C$5,tbDespesa[Pago?],"Não"),0)</f>
        <v>0</v>
      </c>
      <c r="E17" s="75">
        <f ca="1">IFERROR(SUMIFS(tbDespesa[ValorTotal],tbDespesa[Mês],E$7,tbDespesa[Ano],$C$5,tbDespesa[Pago?],"Não"),0)</f>
        <v>0</v>
      </c>
      <c r="F17" s="75">
        <f ca="1">IFERROR(SUMIFS(tbDespesa[ValorTotal],tbDespesa[Mês],F$7,tbDespesa[Ano],$C$5,tbDespesa[Pago?],"Não"),0)</f>
        <v>0</v>
      </c>
      <c r="G17" s="75">
        <f ca="1">IFERROR(SUMIFS(tbDespesa[ValorTotal],tbDespesa[Mês],G$7,tbDespesa[Ano],$C$5,tbDespesa[Pago?],"Não"),0)</f>
        <v>0</v>
      </c>
      <c r="H17" s="75">
        <f ca="1">IFERROR(SUMIFS(tbDespesa[ValorTotal],tbDespesa[Mês],H$7,tbDespesa[Ano],$C$5,tbDespesa[Pago?],"Não"),0)</f>
        <v>0</v>
      </c>
      <c r="I17" s="75">
        <f ca="1">IFERROR(SUMIFS(tbDespesa[ValorTotal],tbDespesa[Mês],I$7,tbDespesa[Ano],$C$5,tbDespesa[Pago?],"Não"),0)</f>
        <v>0</v>
      </c>
      <c r="J17" s="75">
        <f ca="1">IFERROR(SUMIFS(tbDespesa[ValorTotal],tbDespesa[Mês],J$7,tbDespesa[Ano],$C$5,tbDespesa[Pago?],"Não"),0)</f>
        <v>0</v>
      </c>
      <c r="K17" s="75">
        <f ca="1">IFERROR(SUMIFS(tbDespesa[ValorTotal],tbDespesa[Mês],K$7,tbDespesa[Ano],$C$5,tbDespesa[Pago?],"Não"),0)</f>
        <v>0</v>
      </c>
      <c r="L17" s="75">
        <f ca="1">IFERROR(SUMIFS(tbDespesa[ValorTotal],tbDespesa[Mês],L$7,tbDespesa[Ano],$C$5,tbDespesa[Pago?],"Não"),0)</f>
        <v>0</v>
      </c>
      <c r="M17" s="75">
        <f ca="1">IFERROR(SUMIFS(tbDespesa[ValorTotal],tbDespesa[Mês],M$7,tbDespesa[Ano],$C$5,tbDespesa[Pago?],"Não"),0)</f>
        <v>0</v>
      </c>
      <c r="N17" s="75">
        <f ca="1">IFERROR(SUMIFS(tbDespesa[ValorTotal],tbDespesa[Mês],N$7,tbDespesa[Ano],$C$5,tbDespesa[Pago?],"Não"),0)</f>
        <v>0</v>
      </c>
      <c r="O17" s="76">
        <f t="shared" ref="O17" ca="1" si="5">IFERROR(SUM(C17:N17),0)</f>
        <v>0</v>
      </c>
    </row>
    <row r="18" spans="2:15" ht="31.5" thickTop="1" thickBot="1" x14ac:dyDescent="0.3">
      <c r="B18" s="72" t="s">
        <v>102</v>
      </c>
      <c r="C18" s="75">
        <f ca="1">IFERROR(C16-C17,0)</f>
        <v>0</v>
      </c>
      <c r="D18" s="75">
        <f t="shared" ref="D18:N18" ca="1" si="6">IFERROR(D16-D17,0)</f>
        <v>0</v>
      </c>
      <c r="E18" s="75">
        <f t="shared" ca="1" si="6"/>
        <v>0</v>
      </c>
      <c r="F18" s="75">
        <f t="shared" ca="1" si="6"/>
        <v>0</v>
      </c>
      <c r="G18" s="75">
        <f t="shared" ca="1" si="6"/>
        <v>0</v>
      </c>
      <c r="H18" s="75">
        <f t="shared" ca="1" si="6"/>
        <v>0</v>
      </c>
      <c r="I18" s="75">
        <f t="shared" ca="1" si="6"/>
        <v>0</v>
      </c>
      <c r="J18" s="75">
        <f t="shared" ca="1" si="6"/>
        <v>0</v>
      </c>
      <c r="K18" s="75">
        <f t="shared" ca="1" si="6"/>
        <v>0</v>
      </c>
      <c r="L18" s="75">
        <f t="shared" ca="1" si="6"/>
        <v>0</v>
      </c>
      <c r="M18" s="75">
        <f t="shared" ca="1" si="6"/>
        <v>0</v>
      </c>
      <c r="N18" s="75">
        <f t="shared" ca="1" si="6"/>
        <v>0</v>
      </c>
      <c r="O18" s="75">
        <f ca="1">IFERROR(O16-O17,0)</f>
        <v>0</v>
      </c>
    </row>
    <row r="19" spans="2:15" ht="15.75" thickTop="1" x14ac:dyDescent="0.25"/>
  </sheetData>
  <sheetProtection password="9004" sheet="1" objects="1" scenarios="1"/>
  <conditionalFormatting sqref="C11:O12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C18:O1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25" right="0.25" top="0.75" bottom="0.75" header="0.3" footer="0.3"/>
  <pageSetup paperSize="9"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B1:R17"/>
  <sheetViews>
    <sheetView showGridLines="0" zoomScaleNormal="100" workbookViewId="0"/>
  </sheetViews>
  <sheetFormatPr defaultRowHeight="15" x14ac:dyDescent="0.25"/>
  <cols>
    <col min="1" max="1" width="2.5703125" style="17" customWidth="1"/>
    <col min="2" max="2" width="24.85546875" style="17" bestFit="1" customWidth="1"/>
    <col min="3" max="15" width="11.85546875" style="17" customWidth="1"/>
    <col min="16" max="16" width="9.140625" style="17"/>
    <col min="17" max="17" width="24.28515625" style="17" bestFit="1" customWidth="1"/>
    <col min="18" max="18" width="25.140625" style="17" bestFit="1" customWidth="1"/>
    <col min="19" max="16384" width="9.140625" style="17"/>
  </cols>
  <sheetData>
    <row r="1" spans="2:18" s="14" customFormat="1" ht="32.25" customHeight="1" x14ac:dyDescent="0.25"/>
    <row r="2" spans="2:18" s="15" customFormat="1" ht="22.5" customHeight="1" x14ac:dyDescent="0.25"/>
    <row r="3" spans="2:18" s="16" customFormat="1" ht="22.5" customHeight="1" x14ac:dyDescent="0.25"/>
    <row r="5" spans="2:18" ht="20.100000000000001" customHeight="1" x14ac:dyDescent="0.25">
      <c r="B5" s="78" t="s">
        <v>249</v>
      </c>
      <c r="C5" s="13">
        <f ca="1">IF('Ind2'!$C$5="",YEAR(TODAY()),'Ind2'!$C$5)</f>
        <v>2022</v>
      </c>
    </row>
    <row r="6" spans="2:18" ht="5.0999999999999996" customHeight="1" thickBot="1" x14ac:dyDescent="0.3"/>
    <row r="7" spans="2:18" ht="24.95" customHeight="1" thickTop="1" thickBot="1" x14ac:dyDescent="0.3">
      <c r="B7" s="67" t="s">
        <v>104</v>
      </c>
      <c r="C7" s="67" t="s">
        <v>85</v>
      </c>
      <c r="D7" s="67" t="s">
        <v>86</v>
      </c>
      <c r="E7" s="67" t="s">
        <v>87</v>
      </c>
      <c r="F7" s="67" t="s">
        <v>88</v>
      </c>
      <c r="G7" s="67" t="s">
        <v>89</v>
      </c>
      <c r="H7" s="67" t="s">
        <v>90</v>
      </c>
      <c r="I7" s="67" t="s">
        <v>91</v>
      </c>
      <c r="J7" s="67" t="s">
        <v>92</v>
      </c>
      <c r="K7" s="67" t="s">
        <v>93</v>
      </c>
      <c r="L7" s="67" t="s">
        <v>94</v>
      </c>
      <c r="M7" s="67" t="s">
        <v>95</v>
      </c>
      <c r="N7" s="67" t="s">
        <v>96</v>
      </c>
      <c r="O7" s="67" t="s">
        <v>78</v>
      </c>
      <c r="Q7" s="17" t="s">
        <v>66</v>
      </c>
      <c r="R7" s="17" t="s">
        <v>65</v>
      </c>
    </row>
    <row r="8" spans="2:18" ht="24.95" customHeight="1" thickTop="1" thickBot="1" x14ac:dyDescent="0.3">
      <c r="B8" s="68" t="s">
        <v>105</v>
      </c>
      <c r="C8" s="75">
        <f ca="1">IFERROR(SUM(SUMIFS(tbReceita[ValorTotal],tbReceita[Classificacao],$Q$8,tbReceita[Mês],C$7,tbReceita[Ano],$C$5,tbReceita[Recebido?],"Sim"),SUMIFS(tbReceita[ValorTotal],tbReceita[Classificacao],$Q$9,tbReceita[Mês],C$7,tbReceita[Ano],$C$5,tbReceita[Recebido?],"Sim")),0)</f>
        <v>2500</v>
      </c>
      <c r="D8" s="75">
        <f ca="1">IFERROR(SUM(SUMIFS(tbReceita[ValorTotal],tbReceita[Classificacao],$Q$8,tbReceita[Mês],D$7,tbReceita[Ano],$C$5,tbReceita[Recebido?],"Sim"),SUMIFS(tbReceita[ValorTotal],tbReceita[Classificacao],$Q$9,tbReceita[Mês],D$7,tbReceita[Ano],$C$5,tbReceita[Recebido?],"Sim")),0)</f>
        <v>1600</v>
      </c>
      <c r="E8" s="75">
        <f ca="1">IFERROR(SUM(SUMIFS(tbReceita[ValorTotal],tbReceita[Classificacao],$Q$8,tbReceita[Mês],E$7,tbReceita[Ano],$C$5,tbReceita[Recebido?],"Sim"),SUMIFS(tbReceita[ValorTotal],tbReceita[Classificacao],$Q$9,tbReceita[Mês],E$7,tbReceita[Ano],$C$5,tbReceita[Recebido?],"Sim")),0)</f>
        <v>0</v>
      </c>
      <c r="F8" s="75">
        <f ca="1">IFERROR(SUM(SUMIFS(tbReceita[ValorTotal],tbReceita[Classificacao],$Q$8,tbReceita[Mês],F$7,tbReceita[Ano],$C$5,tbReceita[Recebido?],"Sim"),SUMIFS(tbReceita[ValorTotal],tbReceita[Classificacao],$Q$9,tbReceita[Mês],F$7,tbReceita[Ano],$C$5,tbReceita[Recebido?],"Sim")),0)</f>
        <v>0</v>
      </c>
      <c r="G8" s="75">
        <f ca="1">IFERROR(SUM(SUMIFS(tbReceita[ValorTotal],tbReceita[Classificacao],$Q$8,tbReceita[Mês],G$7,tbReceita[Ano],$C$5,tbReceita[Recebido?],"Sim"),SUMIFS(tbReceita[ValorTotal],tbReceita[Classificacao],$Q$9,tbReceita[Mês],G$7,tbReceita[Ano],$C$5,tbReceita[Recebido?],"Sim")),0)</f>
        <v>0</v>
      </c>
      <c r="H8" s="75">
        <f ca="1">IFERROR(SUM(SUMIFS(tbReceita[ValorTotal],tbReceita[Classificacao],$Q$8,tbReceita[Mês],H$7,tbReceita[Ano],$C$5,tbReceita[Recebido?],"Sim"),SUMIFS(tbReceita[ValorTotal],tbReceita[Classificacao],$Q$9,tbReceita[Mês],H$7,tbReceita[Ano],$C$5,tbReceita[Recebido?],"Sim")),0)</f>
        <v>0</v>
      </c>
      <c r="I8" s="75">
        <f ca="1">IFERROR(SUM(SUMIFS(tbReceita[ValorTotal],tbReceita[Classificacao],$Q$8,tbReceita[Mês],I$7,tbReceita[Ano],$C$5,tbReceita[Recebido?],"Sim"),SUMIFS(tbReceita[ValorTotal],tbReceita[Classificacao],$Q$9,tbReceita[Mês],I$7,tbReceita[Ano],$C$5,tbReceita[Recebido?],"Sim")),0)</f>
        <v>0</v>
      </c>
      <c r="J8" s="75">
        <f ca="1">IFERROR(SUM(SUMIFS(tbReceita[ValorTotal],tbReceita[Classificacao],$Q$8,tbReceita[Mês],J$7,tbReceita[Ano],$C$5,tbReceita[Recebido?],"Sim"),SUMIFS(tbReceita[ValorTotal],tbReceita[Classificacao],$Q$9,tbReceita[Mês],J$7,tbReceita[Ano],$C$5,tbReceita[Recebido?],"Sim")),0)</f>
        <v>0</v>
      </c>
      <c r="K8" s="75">
        <f ca="1">IFERROR(SUM(SUMIFS(tbReceita[ValorTotal],tbReceita[Classificacao],$Q$8,tbReceita[Mês],K$7,tbReceita[Ano],$C$5,tbReceita[Recebido?],"Sim"),SUMIFS(tbReceita[ValorTotal],tbReceita[Classificacao],$Q$9,tbReceita[Mês],K$7,tbReceita[Ano],$C$5,tbReceita[Recebido?],"Sim")),0)</f>
        <v>0</v>
      </c>
      <c r="L8" s="75">
        <f ca="1">IFERROR(SUM(SUMIFS(tbReceita[ValorTotal],tbReceita[Classificacao],$Q$8,tbReceita[Mês],L$7,tbReceita[Ano],$C$5,tbReceita[Recebido?],"Sim"),SUMIFS(tbReceita[ValorTotal],tbReceita[Classificacao],$Q$9,tbReceita[Mês],L$7,tbReceita[Ano],$C$5,tbReceita[Recebido?],"Sim")),0)</f>
        <v>0</v>
      </c>
      <c r="M8" s="75">
        <f ca="1">IFERROR(SUM(SUMIFS(tbReceita[ValorTotal],tbReceita[Classificacao],$Q$8,tbReceita[Mês],M$7,tbReceita[Ano],$C$5,tbReceita[Recebido?],"Sim"),SUMIFS(tbReceita[ValorTotal],tbReceita[Classificacao],$Q$9,tbReceita[Mês],M$7,tbReceita[Ano],$C$5,tbReceita[Recebido?],"Sim")),0)</f>
        <v>0</v>
      </c>
      <c r="N8" s="75">
        <f ca="1">IFERROR(SUM(SUMIFS(tbReceita[ValorTotal],tbReceita[Classificacao],$Q$8,tbReceita[Mês],N$7,tbReceita[Ano],$C$5,tbReceita[Recebido?],"Sim"),SUMIFS(tbReceita[ValorTotal],tbReceita[Classificacao],$Q$9,tbReceita[Mês],N$7,tbReceita[Ano],$C$5,tbReceita[Recebido?],"Sim")),0)</f>
        <v>0</v>
      </c>
      <c r="O8" s="75">
        <f ca="1">IFERROR(SUM(C8:N8),0)</f>
        <v>4100</v>
      </c>
      <c r="Q8" s="17" t="str">
        <f>Rec!K5</f>
        <v>Receitas com produtos</v>
      </c>
      <c r="R8" s="17" t="str">
        <f>Des!Z5</f>
        <v>Despesas com produtos</v>
      </c>
    </row>
    <row r="9" spans="2:18" ht="24.95" customHeight="1" thickTop="1" thickBot="1" x14ac:dyDescent="0.3">
      <c r="B9" s="68" t="s">
        <v>106</v>
      </c>
      <c r="C9" s="75">
        <f ca="1">IFERROR(SUMIFS(tbDespesa[ValorTotal],tbDespesa[Classificacao],$R$8,tbDespesa[Mês],C$7,tbDespesa[Ano],$C$5,tbDespesa[Pago?],"Sim")+SUMIFS(tbDespesa[ValorTotal],tbDespesa[Classificacao],$R$9,tbDespesa[Mês],C$7,tbDespesa[Ano],$C$5,tbDespesa[Pago?],"Sim"),0)</f>
        <v>120</v>
      </c>
      <c r="D9" s="75">
        <f ca="1">IFERROR(SUMIFS(tbDespesa[ValorTotal],tbDespesa[Classificacao],$R$8,tbDespesa[Mês],D$7,tbDespesa[Ano],$C$5,tbDespesa[Pago?],"Sim")+SUMIFS(tbDespesa[ValorTotal],tbDespesa[Classificacao],$R$9,tbDespesa[Mês],D$7,tbDespesa[Ano],$C$5,tbDespesa[Pago?],"Sim"),0)</f>
        <v>130</v>
      </c>
      <c r="E9" s="75">
        <f ca="1">IFERROR(SUMIFS(tbDespesa[ValorTotal],tbDespesa[Classificacao],$R$8,tbDespesa[Mês],E$7,tbDespesa[Ano],$C$5,tbDespesa[Pago?],"Sim")+SUMIFS(tbDespesa[ValorTotal],tbDespesa[Classificacao],$R$9,tbDespesa[Mês],E$7,tbDespesa[Ano],$C$5,tbDespesa[Pago?],"Sim"),0)</f>
        <v>0</v>
      </c>
      <c r="F9" s="75">
        <f ca="1">IFERROR(SUMIFS(tbDespesa[ValorTotal],tbDespesa[Classificacao],$R$8,tbDespesa[Mês],F$7,tbDespesa[Ano],$C$5,tbDespesa[Pago?],"Sim")+SUMIFS(tbDespesa[ValorTotal],tbDespesa[Classificacao],$R$9,tbDespesa[Mês],F$7,tbDespesa[Ano],$C$5,tbDespesa[Pago?],"Sim"),0)</f>
        <v>0</v>
      </c>
      <c r="G9" s="75">
        <f ca="1">IFERROR(SUMIFS(tbDespesa[ValorTotal],tbDespesa[Classificacao],$R$8,tbDespesa[Mês],G$7,tbDespesa[Ano],$C$5,tbDespesa[Pago?],"Sim")+SUMIFS(tbDespesa[ValorTotal],tbDespesa[Classificacao],$R$9,tbDespesa[Mês],G$7,tbDespesa[Ano],$C$5,tbDespesa[Pago?],"Sim"),0)</f>
        <v>0</v>
      </c>
      <c r="H9" s="75">
        <f ca="1">IFERROR(SUMIFS(tbDespesa[ValorTotal],tbDespesa[Classificacao],$R$8,tbDespesa[Mês],H$7,tbDespesa[Ano],$C$5,tbDespesa[Pago?],"Sim")+SUMIFS(tbDespesa[ValorTotal],tbDespesa[Classificacao],$R$9,tbDespesa[Mês],H$7,tbDespesa[Ano],$C$5,tbDespesa[Pago?],"Sim"),0)</f>
        <v>0</v>
      </c>
      <c r="I9" s="75">
        <f ca="1">IFERROR(SUMIFS(tbDespesa[ValorTotal],tbDespesa[Classificacao],$R$8,tbDespesa[Mês],I$7,tbDespesa[Ano],$C$5,tbDespesa[Pago?],"Sim")+SUMIFS(tbDespesa[ValorTotal],tbDespesa[Classificacao],$R$9,tbDespesa[Mês],I$7,tbDespesa[Ano],$C$5,tbDespesa[Pago?],"Sim"),0)</f>
        <v>0</v>
      </c>
      <c r="J9" s="75">
        <f ca="1">IFERROR(SUMIFS(tbDespesa[ValorTotal],tbDespesa[Classificacao],$R$8,tbDespesa[Mês],J$7,tbDespesa[Ano],$C$5,tbDespesa[Pago?],"Sim")+SUMIFS(tbDespesa[ValorTotal],tbDespesa[Classificacao],$R$9,tbDespesa[Mês],J$7,tbDespesa[Ano],$C$5,tbDespesa[Pago?],"Sim"),0)</f>
        <v>0</v>
      </c>
      <c r="K9" s="75">
        <f ca="1">IFERROR(SUMIFS(tbDespesa[ValorTotal],tbDespesa[Classificacao],$R$8,tbDespesa[Mês],K$7,tbDespesa[Ano],$C$5,tbDespesa[Pago?],"Sim")+SUMIFS(tbDespesa[ValorTotal],tbDespesa[Classificacao],$R$9,tbDespesa[Mês],K$7,tbDespesa[Ano],$C$5,tbDespesa[Pago?],"Sim"),0)</f>
        <v>0</v>
      </c>
      <c r="L9" s="75">
        <f ca="1">IFERROR(SUMIFS(tbDespesa[ValorTotal],tbDespesa[Classificacao],$R$8,tbDespesa[Mês],L$7,tbDespesa[Ano],$C$5,tbDespesa[Pago?],"Sim")+SUMIFS(tbDespesa[ValorTotal],tbDespesa[Classificacao],$R$9,tbDespesa[Mês],L$7,tbDespesa[Ano],$C$5,tbDespesa[Pago?],"Sim"),0)</f>
        <v>0</v>
      </c>
      <c r="M9" s="75">
        <f ca="1">IFERROR(SUMIFS(tbDespesa[ValorTotal],tbDespesa[Classificacao],$R$8,tbDespesa[Mês],M$7,tbDespesa[Ano],$C$5,tbDespesa[Pago?],"Sim")+SUMIFS(tbDespesa[ValorTotal],tbDespesa[Classificacao],$R$9,tbDespesa[Mês],M$7,tbDespesa[Ano],$C$5,tbDespesa[Pago?],"Sim"),0)</f>
        <v>0</v>
      </c>
      <c r="N9" s="75">
        <f ca="1">IFERROR(SUMIFS(tbDespesa[ValorTotal],tbDespesa[Classificacao],$R$8,tbDespesa[Mês],N$7,tbDespesa[Ano],$C$5,tbDespesa[Pago?],"Sim")+SUMIFS(tbDespesa[ValorTotal],tbDespesa[Classificacao],$R$9,tbDespesa[Mês],N$7,tbDespesa[Ano],$C$5,tbDespesa[Pago?],"Sim"),0)</f>
        <v>0</v>
      </c>
      <c r="O9" s="75">
        <f t="shared" ref="O9:O16" ca="1" si="0">IFERROR(SUM(C9:N9),0)</f>
        <v>250</v>
      </c>
      <c r="Q9" s="17" t="str">
        <f>Rec!K6</f>
        <v>Receitas com servicos</v>
      </c>
      <c r="R9" s="17" t="str">
        <f>Des!Z6</f>
        <v>Despesas com servicos</v>
      </c>
    </row>
    <row r="10" spans="2:18" ht="24.95" customHeight="1" thickTop="1" thickBot="1" x14ac:dyDescent="0.3">
      <c r="B10" s="68" t="s">
        <v>107</v>
      </c>
      <c r="C10" s="107">
        <f ca="1">IFERROR((C8-C9),0)</f>
        <v>2380</v>
      </c>
      <c r="D10" s="107">
        <f t="shared" ref="D10:N10" ca="1" si="1">IFERROR((D8-D9),0)</f>
        <v>1470</v>
      </c>
      <c r="E10" s="107">
        <f t="shared" ca="1" si="1"/>
        <v>0</v>
      </c>
      <c r="F10" s="107">
        <f t="shared" ca="1" si="1"/>
        <v>0</v>
      </c>
      <c r="G10" s="107">
        <f t="shared" ca="1" si="1"/>
        <v>0</v>
      </c>
      <c r="H10" s="107">
        <f t="shared" ca="1" si="1"/>
        <v>0</v>
      </c>
      <c r="I10" s="107">
        <f t="shared" ca="1" si="1"/>
        <v>0</v>
      </c>
      <c r="J10" s="107">
        <f t="shared" ca="1" si="1"/>
        <v>0</v>
      </c>
      <c r="K10" s="107">
        <f t="shared" ca="1" si="1"/>
        <v>0</v>
      </c>
      <c r="L10" s="107">
        <f t="shared" ca="1" si="1"/>
        <v>0</v>
      </c>
      <c r="M10" s="107">
        <f t="shared" ca="1" si="1"/>
        <v>0</v>
      </c>
      <c r="N10" s="107">
        <f t="shared" ca="1" si="1"/>
        <v>0</v>
      </c>
      <c r="O10" s="107">
        <f t="shared" ca="1" si="0"/>
        <v>3850</v>
      </c>
      <c r="Q10" s="17" t="str">
        <f>Rec!K7</f>
        <v>Receitas não operacionais</v>
      </c>
      <c r="R10" s="17" t="str">
        <f>Des!Z7</f>
        <v>Despesas não operacionais</v>
      </c>
    </row>
    <row r="11" spans="2:18" ht="24.95" customHeight="1" thickTop="1" thickBot="1" x14ac:dyDescent="0.3">
      <c r="B11" s="68" t="s">
        <v>108</v>
      </c>
      <c r="C11" s="75">
        <f ca="1">IFERROR(SUMIFS(tbDespesa[ValorTotal],tbDespesa[Classificacao],$R$11,tbDespesa[Mês],C$7,tbDespesa[Ano],$C$5,tbDespesa[Pago?],"Sim")+SUMIFS(tbDespesa[ValorTotal],tbDespesa[Classificacao],$R$13,tbDespesa[Mês],C$7,tbDespesa[Ano],$C$5,tbDespesa[Pago?],"Sim")+SUMIFS(tbDespesa[ValorTotal],tbDespesa[Classificacao],$R$12,tbDespesa[Mês],C$7,tbDespesa[Ano],$C$5,tbDespesa[Pago?],"Sim"),0)</f>
        <v>0</v>
      </c>
      <c r="D11" s="75">
        <f ca="1">IFERROR(SUMIFS(tbDespesa[ValorTotal],tbDespesa[Classificacao],$R$11,tbDespesa[Mês],D$7,tbDespesa[Ano],$C$5,tbDespesa[Pago?],"Sim")+SUMIFS(tbDespesa[ValorTotal],tbDespesa[Classificacao],$R$13,tbDespesa[Mês],D$7,tbDespesa[Ano],$C$5,tbDespesa[Pago?],"Sim")+SUMIFS(tbDespesa[ValorTotal],tbDespesa[Classificacao],$R$12,tbDespesa[Mês],D$7,tbDespesa[Ano],$C$5,tbDespesa[Pago?],"Sim"),0)</f>
        <v>815</v>
      </c>
      <c r="E11" s="75">
        <f ca="1">IFERROR(SUMIFS(tbDespesa[ValorTotal],tbDespesa[Classificacao],$R$11,tbDespesa[Mês],E$7,tbDespesa[Ano],$C$5,tbDespesa[Pago?],"Sim")+SUMIFS(tbDespesa[ValorTotal],tbDespesa[Classificacao],$R$13,tbDespesa[Mês],E$7,tbDespesa[Ano],$C$5,tbDespesa[Pago?],"Sim")+SUMIFS(tbDespesa[ValorTotal],tbDespesa[Classificacao],$R$12,tbDespesa[Mês],E$7,tbDespesa[Ano],$C$5,tbDespesa[Pago?],"Sim"),0)</f>
        <v>0</v>
      </c>
      <c r="F11" s="75">
        <f ca="1">IFERROR(SUMIFS(tbDespesa[ValorTotal],tbDespesa[Classificacao],$R$11,tbDespesa[Mês],F$7,tbDespesa[Ano],$C$5,tbDespesa[Pago?],"Sim")+SUMIFS(tbDespesa[ValorTotal],tbDespesa[Classificacao],$R$13,tbDespesa[Mês],F$7,tbDespesa[Ano],$C$5,tbDespesa[Pago?],"Sim")+SUMIFS(tbDespesa[ValorTotal],tbDespesa[Classificacao],$R$12,tbDespesa[Mês],F$7,tbDespesa[Ano],$C$5,tbDespesa[Pago?],"Sim"),0)</f>
        <v>0</v>
      </c>
      <c r="G11" s="75">
        <f ca="1">IFERROR(SUMIFS(tbDespesa[ValorTotal],tbDespesa[Classificacao],$R$11,tbDespesa[Mês],G$7,tbDespesa[Ano],$C$5,tbDespesa[Pago?],"Sim")+SUMIFS(tbDespesa[ValorTotal],tbDespesa[Classificacao],$R$13,tbDespesa[Mês],G$7,tbDespesa[Ano],$C$5,tbDespesa[Pago?],"Sim")+SUMIFS(tbDespesa[ValorTotal],tbDespesa[Classificacao],$R$12,tbDespesa[Mês],G$7,tbDespesa[Ano],$C$5,tbDespesa[Pago?],"Sim"),0)</f>
        <v>0</v>
      </c>
      <c r="H11" s="75">
        <f ca="1">IFERROR(SUMIFS(tbDespesa[ValorTotal],tbDespesa[Classificacao],$R$11,tbDespesa[Mês],H$7,tbDespesa[Ano],$C$5,tbDespesa[Pago?],"Sim")+SUMIFS(tbDespesa[ValorTotal],tbDespesa[Classificacao],$R$13,tbDespesa[Mês],H$7,tbDespesa[Ano],$C$5,tbDespesa[Pago?],"Sim")+SUMIFS(tbDespesa[ValorTotal],tbDespesa[Classificacao],$R$12,tbDespesa[Mês],H$7,tbDespesa[Ano],$C$5,tbDespesa[Pago?],"Sim"),0)</f>
        <v>0</v>
      </c>
      <c r="I11" s="75">
        <f ca="1">IFERROR(SUMIFS(tbDespesa[ValorTotal],tbDespesa[Classificacao],$R$11,tbDespesa[Mês],I$7,tbDespesa[Ano],$C$5,tbDespesa[Pago?],"Sim")+SUMIFS(tbDespesa[ValorTotal],tbDespesa[Classificacao],$R$13,tbDespesa[Mês],I$7,tbDespesa[Ano],$C$5,tbDespesa[Pago?],"Sim")+SUMIFS(tbDespesa[ValorTotal],tbDespesa[Classificacao],$R$12,tbDespesa[Mês],I$7,tbDespesa[Ano],$C$5,tbDespesa[Pago?],"Sim"),0)</f>
        <v>0</v>
      </c>
      <c r="J11" s="75">
        <f ca="1">IFERROR(SUMIFS(tbDespesa[ValorTotal],tbDespesa[Classificacao],$R$11,tbDespesa[Mês],J$7,tbDespesa[Ano],$C$5,tbDespesa[Pago?],"Sim")+SUMIFS(tbDespesa[ValorTotal],tbDespesa[Classificacao],$R$13,tbDespesa[Mês],J$7,tbDespesa[Ano],$C$5,tbDespesa[Pago?],"Sim")+SUMIFS(tbDespesa[ValorTotal],tbDespesa[Classificacao],$R$12,tbDespesa[Mês],J$7,tbDespesa[Ano],$C$5,tbDespesa[Pago?],"Sim"),0)</f>
        <v>0</v>
      </c>
      <c r="K11" s="75">
        <f ca="1">IFERROR(SUMIFS(tbDespesa[ValorTotal],tbDespesa[Classificacao],$R$11,tbDespesa[Mês],K$7,tbDespesa[Ano],$C$5,tbDespesa[Pago?],"Sim")+SUMIFS(tbDespesa[ValorTotal],tbDespesa[Classificacao],$R$13,tbDespesa[Mês],K$7,tbDespesa[Ano],$C$5,tbDespesa[Pago?],"Sim")+SUMIFS(tbDespesa[ValorTotal],tbDespesa[Classificacao],$R$12,tbDespesa[Mês],K$7,tbDespesa[Ano],$C$5,tbDespesa[Pago?],"Sim"),0)</f>
        <v>0</v>
      </c>
      <c r="L11" s="75">
        <f ca="1">IFERROR(SUMIFS(tbDespesa[ValorTotal],tbDespesa[Classificacao],$R$11,tbDespesa[Mês],L$7,tbDespesa[Ano],$C$5,tbDespesa[Pago?],"Sim")+SUMIFS(tbDespesa[ValorTotal],tbDespesa[Classificacao],$R$13,tbDespesa[Mês],L$7,tbDespesa[Ano],$C$5,tbDespesa[Pago?],"Sim")+SUMIFS(tbDespesa[ValorTotal],tbDespesa[Classificacao],$R$12,tbDespesa[Mês],L$7,tbDespesa[Ano],$C$5,tbDespesa[Pago?],"Sim"),0)</f>
        <v>0</v>
      </c>
      <c r="M11" s="75">
        <f ca="1">IFERROR(SUMIFS(tbDespesa[ValorTotal],tbDespesa[Classificacao],$R$11,tbDespesa[Mês],M$7,tbDespesa[Ano],$C$5,tbDespesa[Pago?],"Sim")+SUMIFS(tbDespesa[ValorTotal],tbDespesa[Classificacao],$R$13,tbDespesa[Mês],M$7,tbDespesa[Ano],$C$5,tbDespesa[Pago?],"Sim")+SUMIFS(tbDespesa[ValorTotal],tbDespesa[Classificacao],$R$12,tbDespesa[Mês],M$7,tbDespesa[Ano],$C$5,tbDespesa[Pago?],"Sim"),0)</f>
        <v>0</v>
      </c>
      <c r="N11" s="75">
        <f ca="1">IFERROR(SUMIFS(tbDespesa[ValorTotal],tbDespesa[Classificacao],$R$11,tbDespesa[Mês],N$7,tbDespesa[Ano],$C$5,tbDespesa[Pago?],"Sim")+SUMIFS(tbDespesa[ValorTotal],tbDespesa[Classificacao],$R$13,tbDespesa[Mês],N$7,tbDespesa[Ano],$C$5,tbDespesa[Pago?],"Sim")+SUMIFS(tbDespesa[ValorTotal],tbDespesa[Classificacao],$R$12,tbDespesa[Mês],N$7,tbDespesa[Ano],$C$5,tbDespesa[Pago?],"Sim"),0)</f>
        <v>0</v>
      </c>
      <c r="O11" s="75">
        <f t="shared" ca="1" si="0"/>
        <v>815</v>
      </c>
      <c r="R11" s="17" t="str">
        <f>Des!Z8</f>
        <v>Despesas com RH</v>
      </c>
    </row>
    <row r="12" spans="2:18" ht="24.95" customHeight="1" thickTop="1" thickBot="1" x14ac:dyDescent="0.3">
      <c r="B12" s="68" t="s">
        <v>109</v>
      </c>
      <c r="C12" s="75">
        <f ca="1">IFERROR(SUMIFS(tbReceita[ValorTotal],tbReceita[Classificacao],$Q$10,tbReceita[Mês],C$7,tbReceita[Ano],$C$5,tbReceita[Recebido?],"Sim")-SUMIFS(tbDespesa[ValorTotal],tbDespesa[Classificacao],$R$10,tbDespesa[Mês],C$7,tbDespesa[Ano],$C$5,tbDespesa[Pago?],"Sim"),0)</f>
        <v>0</v>
      </c>
      <c r="D12" s="75">
        <f ca="1">IFERROR(SUMIFS(tbReceita[ValorTotal],tbReceita[Classificacao],$Q$10,tbReceita[Mês],D$7,tbReceita[Ano],$C$5,tbReceita[Recebido?],"Sim")-SUMIFS(tbDespesa[ValorTotal],tbDespesa[Classificacao],$R$10,tbDespesa[Mês],D$7,tbDespesa[Ano],$C$5,tbDespesa[Pago?],"Sim"),0)</f>
        <v>-135</v>
      </c>
      <c r="E12" s="75">
        <f ca="1">IFERROR(SUMIFS(tbReceita[ValorTotal],tbReceita[Classificacao],$Q$10,tbReceita[Mês],E$7,tbReceita[Ano],$C$5,tbReceita[Recebido?],"Sim")-SUMIFS(tbDespesa[ValorTotal],tbDespesa[Classificacao],$R$10,tbDespesa[Mês],E$7,tbDespesa[Ano],$C$5,tbDespesa[Pago?],"Sim"),0)</f>
        <v>950</v>
      </c>
      <c r="F12" s="75">
        <f ca="1">IFERROR(SUMIFS(tbReceita[ValorTotal],tbReceita[Classificacao],$Q$10,tbReceita[Mês],F$7,tbReceita[Ano],$C$5,tbReceita[Recebido?],"Sim")-SUMIFS(tbDespesa[ValorTotal],tbDespesa[Classificacao],$R$10,tbDespesa[Mês],F$7,tbDespesa[Ano],$C$5,tbDespesa[Pago?],"Sim"),0)</f>
        <v>0</v>
      </c>
      <c r="G12" s="75">
        <f ca="1">IFERROR(SUMIFS(tbReceita[ValorTotal],tbReceita[Classificacao],$Q$10,tbReceita[Mês],G$7,tbReceita[Ano],$C$5,tbReceita[Recebido?],"Sim")-SUMIFS(tbDespesa[ValorTotal],tbDespesa[Classificacao],$R$10,tbDespesa[Mês],G$7,tbDespesa[Ano],$C$5,tbDespesa[Pago?],"Sim"),0)</f>
        <v>0</v>
      </c>
      <c r="H12" s="75">
        <f ca="1">IFERROR(SUMIFS(tbReceita[ValorTotal],tbReceita[Classificacao],$Q$10,tbReceita[Mês],H$7,tbReceita[Ano],$C$5,tbReceita[Recebido?],"Sim")-SUMIFS(tbDespesa[ValorTotal],tbDespesa[Classificacao],$R$10,tbDespesa[Mês],H$7,tbDespesa[Ano],$C$5,tbDespesa[Pago?],"Sim"),0)</f>
        <v>0</v>
      </c>
      <c r="I12" s="75">
        <f ca="1">IFERROR(SUMIFS(tbReceita[ValorTotal],tbReceita[Classificacao],$Q$10,tbReceita[Mês],I$7,tbReceita[Ano],$C$5,tbReceita[Recebido?],"Sim")-SUMIFS(tbDespesa[ValorTotal],tbDespesa[Classificacao],$R$10,tbDespesa[Mês],I$7,tbDespesa[Ano],$C$5,tbDespesa[Pago?],"Sim"),0)</f>
        <v>0</v>
      </c>
      <c r="J12" s="75">
        <f ca="1">IFERROR(SUMIFS(tbReceita[ValorTotal],tbReceita[Classificacao],$Q$10,tbReceita[Mês],J$7,tbReceita[Ano],$C$5,tbReceita[Recebido?],"Sim")-SUMIFS(tbDespesa[ValorTotal],tbDespesa[Classificacao],$R$10,tbDespesa[Mês],J$7,tbDespesa[Ano],$C$5,tbDespesa[Pago?],"Sim"),0)</f>
        <v>0</v>
      </c>
      <c r="K12" s="75">
        <f ca="1">IFERROR(SUMIFS(tbReceita[ValorTotal],tbReceita[Classificacao],$Q$10,tbReceita[Mês],K$7,tbReceita[Ano],$C$5,tbReceita[Recebido?],"Sim")-SUMIFS(tbDespesa[ValorTotal],tbDespesa[Classificacao],$R$10,tbDespesa[Mês],K$7,tbDespesa[Ano],$C$5,tbDespesa[Pago?],"Sim"),0)</f>
        <v>0</v>
      </c>
      <c r="L12" s="75">
        <f ca="1">IFERROR(SUMIFS(tbReceita[ValorTotal],tbReceita[Classificacao],$Q$10,tbReceita[Mês],L$7,tbReceita[Ano],$C$5,tbReceita[Recebido?],"Sim")-SUMIFS(tbDespesa[ValorTotal],tbDespesa[Classificacao],$R$10,tbDespesa[Mês],L$7,tbDespesa[Ano],$C$5,tbDespesa[Pago?],"Sim"),0)</f>
        <v>0</v>
      </c>
      <c r="M12" s="75">
        <f ca="1">IFERROR(SUMIFS(tbReceita[ValorTotal],tbReceita[Classificacao],$Q$10,tbReceita[Mês],M$7,tbReceita[Ano],$C$5,tbReceita[Recebido?],"Sim")-SUMIFS(tbDespesa[ValorTotal],tbDespesa[Classificacao],$R$10,tbDespesa[Mês],M$7,tbDespesa[Ano],$C$5,tbDespesa[Pago?],"Sim"),0)</f>
        <v>0</v>
      </c>
      <c r="N12" s="75">
        <f ca="1">IFERROR(SUMIFS(tbReceita[ValorTotal],tbReceita[Classificacao],$Q$10,tbReceita[Mês],N$7,tbReceita[Ano],$C$5,tbReceita[Recebido?],"Sim")-SUMIFS(tbDespesa[ValorTotal],tbDespesa[Classificacao],$R$10,tbDespesa[Mês],N$7,tbDespesa[Ano],$C$5,tbDespesa[Pago?],"Sim"),0)</f>
        <v>0</v>
      </c>
      <c r="O12" s="75">
        <f t="shared" ca="1" si="0"/>
        <v>815</v>
      </c>
      <c r="R12" s="17" t="str">
        <f>Des!Z9</f>
        <v>Despesas operacionais</v>
      </c>
    </row>
    <row r="13" spans="2:18" ht="24.95" customHeight="1" thickTop="1" thickBot="1" x14ac:dyDescent="0.3">
      <c r="B13" s="68" t="s">
        <v>18</v>
      </c>
      <c r="C13" s="75">
        <f ca="1">IFERROR(SUMIFS(tbDespesa[ValorTotal],tbDespesa[Classificacao],$R$14,tbDespesa[Mês],C$7,tbDespesa[Ano],$C$5,tbDespesa[Pago?],"Sim"),0)</f>
        <v>0</v>
      </c>
      <c r="D13" s="75">
        <f ca="1">IFERROR(SUMIFS(tbDespesa[ValorTotal],tbDespesa[Classificacao],$R$14,tbDespesa[Mês],D$7,tbDespesa[Ano],$C$5,tbDespesa[Pago?],"Sim"),0)</f>
        <v>0</v>
      </c>
      <c r="E13" s="75">
        <f ca="1">IFERROR(SUMIFS(tbDespesa[ValorTotal],tbDespesa[Classificacao],$R$14,tbDespesa[Mês],E$7,tbDespesa[Ano],$C$5,tbDespesa[Pago?],"Sim"),0)</f>
        <v>0</v>
      </c>
      <c r="F13" s="75">
        <f ca="1">IFERROR(SUMIFS(tbDespesa[ValorTotal],tbDespesa[Classificacao],$R$14,tbDespesa[Mês],F$7,tbDespesa[Ano],$C$5,tbDespesa[Pago?],"Sim"),0)</f>
        <v>0</v>
      </c>
      <c r="G13" s="75">
        <f ca="1">IFERROR(SUMIFS(tbDespesa[ValorTotal],tbDespesa[Classificacao],$R$14,tbDespesa[Mês],G$7,tbDespesa[Ano],$C$5,tbDespesa[Pago?],"Sim"),0)</f>
        <v>0</v>
      </c>
      <c r="H13" s="75">
        <f ca="1">IFERROR(SUMIFS(tbDespesa[ValorTotal],tbDespesa[Classificacao],$R$14,tbDespesa[Mês],H$7,tbDespesa[Ano],$C$5,tbDespesa[Pago?],"Sim"),0)</f>
        <v>0</v>
      </c>
      <c r="I13" s="75">
        <f ca="1">IFERROR(SUMIFS(tbDespesa[ValorTotal],tbDespesa[Classificacao],$R$14,tbDespesa[Mês],I$7,tbDespesa[Ano],$C$5,tbDespesa[Pago?],"Sim"),0)</f>
        <v>0</v>
      </c>
      <c r="J13" s="75">
        <f ca="1">IFERROR(SUMIFS(tbDespesa[ValorTotal],tbDespesa[Classificacao],$R$14,tbDespesa[Mês],J$7,tbDespesa[Ano],$C$5,tbDespesa[Pago?],"Sim"),0)</f>
        <v>0</v>
      </c>
      <c r="K13" s="75">
        <f ca="1">IFERROR(SUMIFS(tbDespesa[ValorTotal],tbDespesa[Classificacao],$R$14,tbDespesa[Mês],K$7,tbDespesa[Ano],$C$5,tbDespesa[Pago?],"Sim"),0)</f>
        <v>0</v>
      </c>
      <c r="L13" s="75">
        <f ca="1">IFERROR(SUMIFS(tbDespesa[ValorTotal],tbDespesa[Classificacao],$R$14,tbDespesa[Mês],L$7,tbDespesa[Ano],$C$5,tbDespesa[Pago?],"Sim"),0)</f>
        <v>0</v>
      </c>
      <c r="M13" s="75">
        <f ca="1">IFERROR(SUMIFS(tbDespesa[ValorTotal],tbDespesa[Classificacao],$R$14,tbDespesa[Mês],M$7,tbDespesa[Ano],$C$5,tbDespesa[Pago?],"Sim"),0)</f>
        <v>0</v>
      </c>
      <c r="N13" s="75">
        <f ca="1">IFERROR(SUMIFS(tbDespesa[ValorTotal],tbDespesa[Classificacao],$R$14,tbDespesa[Mês],N$7,tbDespesa[Ano],$C$5,tbDespesa[Pago?],"Sim"),0)</f>
        <v>0</v>
      </c>
      <c r="O13" s="75">
        <f t="shared" ca="1" si="0"/>
        <v>0</v>
      </c>
      <c r="R13" s="17" t="str">
        <f>Des!Z10</f>
        <v>Despesas com marketing</v>
      </c>
    </row>
    <row r="14" spans="2:18" ht="24.95" customHeight="1" thickTop="1" thickBot="1" x14ac:dyDescent="0.3">
      <c r="B14" s="68" t="s">
        <v>98</v>
      </c>
      <c r="C14" s="107">
        <f ca="1">IFERROR((C10-C11+C12-C13-C15),0)</f>
        <v>2380</v>
      </c>
      <c r="D14" s="107">
        <f t="shared" ref="D14:N14" ca="1" si="2">IFERROR((D10-D11+D12-D13-D15),0)</f>
        <v>520</v>
      </c>
      <c r="E14" s="107">
        <f t="shared" ca="1" si="2"/>
        <v>950</v>
      </c>
      <c r="F14" s="107">
        <f t="shared" ca="1" si="2"/>
        <v>0</v>
      </c>
      <c r="G14" s="107">
        <f t="shared" ca="1" si="2"/>
        <v>0</v>
      </c>
      <c r="H14" s="107">
        <f t="shared" ca="1" si="2"/>
        <v>0</v>
      </c>
      <c r="I14" s="107">
        <f t="shared" ca="1" si="2"/>
        <v>0</v>
      </c>
      <c r="J14" s="107">
        <f t="shared" ca="1" si="2"/>
        <v>0</v>
      </c>
      <c r="K14" s="107">
        <f t="shared" ca="1" si="2"/>
        <v>0</v>
      </c>
      <c r="L14" s="107">
        <f t="shared" ca="1" si="2"/>
        <v>0</v>
      </c>
      <c r="M14" s="107">
        <f t="shared" ca="1" si="2"/>
        <v>0</v>
      </c>
      <c r="N14" s="107">
        <f t="shared" ca="1" si="2"/>
        <v>0</v>
      </c>
      <c r="O14" s="107">
        <f t="shared" ca="1" si="0"/>
        <v>3850</v>
      </c>
      <c r="R14" s="17" t="str">
        <f>Des!Z11</f>
        <v>Impostos</v>
      </c>
    </row>
    <row r="15" spans="2:18" ht="24.95" customHeight="1" thickTop="1" thickBot="1" x14ac:dyDescent="0.3">
      <c r="B15" s="68" t="s">
        <v>19</v>
      </c>
      <c r="C15" s="75">
        <f ca="1">IFERROR(SUMIFS(tbDespesa[ValorTotal],tbDespesa[Classificacao],$R$15,tbDespesa[Mês],C$7,tbDespesa[Ano],$C$5,tbDespesa[Pago?],"Sim"),0)</f>
        <v>0</v>
      </c>
      <c r="D15" s="75">
        <f ca="1">IFERROR(SUMIFS(tbDespesa[ValorTotal],tbDespesa[Classificacao],$R$15,tbDespesa[Mês],D$7,tbDespesa[Ano],$C$5,tbDespesa[Pago?],"Sim"),0)</f>
        <v>0</v>
      </c>
      <c r="E15" s="75">
        <f ca="1">IFERROR(SUMIFS(tbDespesa[ValorTotal],tbDespesa[Classificacao],$R$15,tbDespesa[Mês],E$7,tbDespesa[Ano],$C$5,tbDespesa[Pago?],"Sim"),0)</f>
        <v>0</v>
      </c>
      <c r="F15" s="75">
        <f ca="1">IFERROR(SUMIFS(tbDespesa[ValorTotal],tbDespesa[Classificacao],$R$15,tbDespesa[Mês],F$7,tbDespesa[Ano],$C$5,tbDespesa[Pago?],"Sim"),0)</f>
        <v>0</v>
      </c>
      <c r="G15" s="75">
        <f ca="1">IFERROR(SUMIFS(tbDespesa[ValorTotal],tbDespesa[Classificacao],$R$15,tbDespesa[Mês],G$7,tbDespesa[Ano],$C$5,tbDespesa[Pago?],"Sim"),0)</f>
        <v>0</v>
      </c>
      <c r="H15" s="75">
        <f ca="1">IFERROR(SUMIFS(tbDespesa[ValorTotal],tbDespesa[Classificacao],$R$15,tbDespesa[Mês],H$7,tbDespesa[Ano],$C$5,tbDespesa[Pago?],"Sim"),0)</f>
        <v>0</v>
      </c>
      <c r="I15" s="75">
        <f ca="1">IFERROR(SUMIFS(tbDespesa[ValorTotal],tbDespesa[Classificacao],$R$15,tbDespesa[Mês],I$7,tbDespesa[Ano],$C$5,tbDespesa[Pago?],"Sim"),0)</f>
        <v>0</v>
      </c>
      <c r="J15" s="75">
        <f ca="1">IFERROR(SUMIFS(tbDespesa[ValorTotal],tbDespesa[Classificacao],$R$15,tbDespesa[Mês],J$7,tbDespesa[Ano],$C$5,tbDespesa[Pago?],"Sim"),0)</f>
        <v>0</v>
      </c>
      <c r="K15" s="75">
        <f ca="1">IFERROR(SUMIFS(tbDespesa[ValorTotal],tbDespesa[Classificacao],$R$15,tbDespesa[Mês],K$7,tbDespesa[Ano],$C$5,tbDespesa[Pago?],"Sim"),0)</f>
        <v>0</v>
      </c>
      <c r="L15" s="75">
        <f ca="1">IFERROR(SUMIFS(tbDespesa[ValorTotal],tbDespesa[Classificacao],$R$15,tbDespesa[Mês],L$7,tbDespesa[Ano],$C$5,tbDespesa[Pago?],"Sim"),0)</f>
        <v>0</v>
      </c>
      <c r="M15" s="75">
        <f ca="1">IFERROR(SUMIFS(tbDespesa[ValorTotal],tbDespesa[Classificacao],$R$15,tbDespesa[Mês],M$7,tbDespesa[Ano],$C$5,tbDespesa[Pago?],"Sim"),0)</f>
        <v>0</v>
      </c>
      <c r="N15" s="75">
        <f ca="1">IFERROR(SUMIFS(tbDespesa[ValorTotal],tbDespesa[Classificacao],$R$15,tbDespesa[Mês],N$7,tbDespesa[Ano],$C$5,tbDespesa[Pago?],"Sim"),0)</f>
        <v>0</v>
      </c>
      <c r="O15" s="75">
        <f t="shared" ca="1" si="0"/>
        <v>0</v>
      </c>
      <c r="R15" s="17" t="str">
        <f>Des!Z12</f>
        <v>Investimentos</v>
      </c>
    </row>
    <row r="16" spans="2:18" ht="24.95" customHeight="1" thickTop="1" thickBot="1" x14ac:dyDescent="0.3">
      <c r="B16" s="68" t="s">
        <v>110</v>
      </c>
      <c r="C16" s="75">
        <f ca="1">IFERROR((C10-C11),0)</f>
        <v>2380</v>
      </c>
      <c r="D16" s="75">
        <f t="shared" ref="D16:N16" ca="1" si="3">IFERROR((D10-D11),0)</f>
        <v>655</v>
      </c>
      <c r="E16" s="75">
        <f t="shared" ca="1" si="3"/>
        <v>0</v>
      </c>
      <c r="F16" s="75">
        <f t="shared" ca="1" si="3"/>
        <v>0</v>
      </c>
      <c r="G16" s="75">
        <f t="shared" ca="1" si="3"/>
        <v>0</v>
      </c>
      <c r="H16" s="75">
        <f t="shared" ca="1" si="3"/>
        <v>0</v>
      </c>
      <c r="I16" s="75">
        <f t="shared" ca="1" si="3"/>
        <v>0</v>
      </c>
      <c r="J16" s="75">
        <f t="shared" ca="1" si="3"/>
        <v>0</v>
      </c>
      <c r="K16" s="75">
        <f t="shared" ca="1" si="3"/>
        <v>0</v>
      </c>
      <c r="L16" s="75">
        <f t="shared" ca="1" si="3"/>
        <v>0</v>
      </c>
      <c r="M16" s="75">
        <f t="shared" ca="1" si="3"/>
        <v>0</v>
      </c>
      <c r="N16" s="75">
        <f t="shared" ca="1" si="3"/>
        <v>0</v>
      </c>
      <c r="O16" s="75">
        <f t="shared" ca="1" si="0"/>
        <v>3035</v>
      </c>
    </row>
    <row r="17" ht="15.75" thickTop="1" x14ac:dyDescent="0.25"/>
  </sheetData>
  <sheetProtection password="9004" sheet="1" objects="1" scenarios="1"/>
  <pageMargins left="0.25" right="0.25" top="0.75" bottom="0.75" header="0.3" footer="0.3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B1:O68"/>
  <sheetViews>
    <sheetView showGridLines="0" zoomScaleNormal="100" workbookViewId="0"/>
  </sheetViews>
  <sheetFormatPr defaultRowHeight="15" x14ac:dyDescent="0.25"/>
  <cols>
    <col min="1" max="1" width="2.7109375" style="17" customWidth="1"/>
    <col min="2" max="2" width="19.28515625" style="17" customWidth="1"/>
    <col min="3" max="15" width="11.140625" style="17" customWidth="1"/>
    <col min="16" max="16384" width="9.140625" style="17"/>
  </cols>
  <sheetData>
    <row r="1" spans="2:2" s="14" customFormat="1" ht="32.25" customHeight="1" x14ac:dyDescent="0.25"/>
    <row r="2" spans="2:2" s="15" customFormat="1" ht="22.5" customHeight="1" x14ac:dyDescent="0.25"/>
    <row r="3" spans="2:2" s="16" customFormat="1" ht="22.5" customHeight="1" x14ac:dyDescent="0.25"/>
    <row r="5" spans="2:2" ht="46.5" x14ac:dyDescent="0.7">
      <c r="B5" s="63" t="s">
        <v>116</v>
      </c>
    </row>
    <row r="6" spans="2:2" ht="92.25" x14ac:dyDescent="1.35">
      <c r="B6" s="64" t="s">
        <v>111</v>
      </c>
    </row>
    <row r="8" spans="2:2" ht="46.5" x14ac:dyDescent="0.7">
      <c r="B8" s="65" t="s">
        <v>112</v>
      </c>
    </row>
    <row r="9" spans="2:2" ht="46.5" x14ac:dyDescent="0.7">
      <c r="B9" s="65" t="s">
        <v>113</v>
      </c>
    </row>
    <row r="10" spans="2:2" ht="46.5" x14ac:dyDescent="0.7">
      <c r="B10" s="65" t="s">
        <v>114</v>
      </c>
    </row>
    <row r="12" spans="2:2" ht="26.25" x14ac:dyDescent="0.4">
      <c r="B12" s="66" t="s">
        <v>112</v>
      </c>
    </row>
    <row r="27" spans="2:15" ht="15.75" thickBot="1" x14ac:dyDescent="0.3"/>
    <row r="28" spans="2:15" ht="24.95" customHeight="1" thickTop="1" thickBot="1" x14ac:dyDescent="0.3">
      <c r="B28" s="67" t="str">
        <f>FCMes!B7</f>
        <v>Fluxo de Caixa</v>
      </c>
      <c r="C28" s="67" t="str">
        <f>FCMes!C7</f>
        <v>Janeiro</v>
      </c>
      <c r="D28" s="67" t="str">
        <f>FCMes!D7</f>
        <v>Fevereiro</v>
      </c>
      <c r="E28" s="67" t="str">
        <f>FCMes!E7</f>
        <v>Março</v>
      </c>
      <c r="F28" s="67" t="str">
        <f>FCMes!F7</f>
        <v>Abril</v>
      </c>
      <c r="G28" s="67" t="str">
        <f>FCMes!G7</f>
        <v>maio</v>
      </c>
      <c r="H28" s="67" t="str">
        <f>FCMes!H7</f>
        <v>Junho</v>
      </c>
      <c r="I28" s="67" t="str">
        <f>FCMes!I7</f>
        <v>Julho</v>
      </c>
      <c r="J28" s="67" t="str">
        <f>FCMes!J7</f>
        <v>Agosto</v>
      </c>
      <c r="K28" s="67" t="str">
        <f>FCMes!K7</f>
        <v>Setembro</v>
      </c>
      <c r="L28" s="67" t="str">
        <f>FCMes!L7</f>
        <v>Outubro</v>
      </c>
      <c r="M28" s="67" t="str">
        <f>FCMes!M7</f>
        <v>Novembro</v>
      </c>
      <c r="N28" s="67" t="str">
        <f>FCMes!N7</f>
        <v>Dezembro</v>
      </c>
      <c r="O28" s="67" t="str">
        <f>FCMes!O7</f>
        <v>Total</v>
      </c>
    </row>
    <row r="29" spans="2:15" ht="24.95" customHeight="1" thickTop="1" thickBot="1" x14ac:dyDescent="0.3">
      <c r="B29" s="68" t="str">
        <f>FCMes!B8</f>
        <v>Saldo Inicial</v>
      </c>
      <c r="C29" s="69">
        <f>FCMes!C8</f>
        <v>0</v>
      </c>
      <c r="D29" s="69">
        <f ca="1">FCMes!D8</f>
        <v>2380</v>
      </c>
      <c r="E29" s="69">
        <f ca="1">FCMes!E8</f>
        <v>2900</v>
      </c>
      <c r="F29" s="69">
        <f ca="1">FCMes!F8</f>
        <v>3850</v>
      </c>
      <c r="G29" s="69">
        <f ca="1">FCMes!G8</f>
        <v>3850</v>
      </c>
      <c r="H29" s="69">
        <f ca="1">FCMes!H8</f>
        <v>3850</v>
      </c>
      <c r="I29" s="69">
        <f ca="1">FCMes!I8</f>
        <v>3850</v>
      </c>
      <c r="J29" s="69">
        <f ca="1">FCMes!J8</f>
        <v>3850</v>
      </c>
      <c r="K29" s="69">
        <f ca="1">FCMes!K8</f>
        <v>3850</v>
      </c>
      <c r="L29" s="69">
        <f ca="1">FCMes!L8</f>
        <v>3850</v>
      </c>
      <c r="M29" s="69">
        <f ca="1">FCMes!M8</f>
        <v>3850</v>
      </c>
      <c r="N29" s="69">
        <f ca="1">FCMes!N8</f>
        <v>3850</v>
      </c>
      <c r="O29" s="70">
        <f ca="1">FCMes!O8</f>
        <v>3850</v>
      </c>
    </row>
    <row r="30" spans="2:15" ht="24.95" customHeight="1" thickTop="1" thickBot="1" x14ac:dyDescent="0.3">
      <c r="B30" s="68" t="str">
        <f>FCMes!B9</f>
        <v>Receitas</v>
      </c>
      <c r="C30" s="70">
        <f ca="1">FCMes!C9</f>
        <v>2500</v>
      </c>
      <c r="D30" s="70">
        <f ca="1">FCMes!D9</f>
        <v>1600</v>
      </c>
      <c r="E30" s="70">
        <f ca="1">FCMes!E9</f>
        <v>950</v>
      </c>
      <c r="F30" s="70">
        <f ca="1">FCMes!F9</f>
        <v>0</v>
      </c>
      <c r="G30" s="70">
        <f ca="1">FCMes!G9</f>
        <v>0</v>
      </c>
      <c r="H30" s="70">
        <f ca="1">FCMes!H9</f>
        <v>0</v>
      </c>
      <c r="I30" s="70">
        <f ca="1">FCMes!I9</f>
        <v>0</v>
      </c>
      <c r="J30" s="70">
        <f ca="1">FCMes!J9</f>
        <v>0</v>
      </c>
      <c r="K30" s="70">
        <f ca="1">FCMes!K9</f>
        <v>0</v>
      </c>
      <c r="L30" s="70">
        <f ca="1">FCMes!L9</f>
        <v>0</v>
      </c>
      <c r="M30" s="70">
        <f ca="1">FCMes!M9</f>
        <v>0</v>
      </c>
      <c r="N30" s="70">
        <f ca="1">FCMes!N9</f>
        <v>0</v>
      </c>
      <c r="O30" s="70">
        <f ca="1">FCMes!O9</f>
        <v>5050</v>
      </c>
    </row>
    <row r="31" spans="2:15" ht="24.95" customHeight="1" thickTop="1" thickBot="1" x14ac:dyDescent="0.3">
      <c r="B31" s="68" t="str">
        <f>FCMes!B10</f>
        <v>Despesas</v>
      </c>
      <c r="C31" s="70">
        <f ca="1">FCMes!C10</f>
        <v>120</v>
      </c>
      <c r="D31" s="70">
        <f ca="1">FCMes!D10</f>
        <v>1080</v>
      </c>
      <c r="E31" s="70">
        <f ca="1">FCMes!E10</f>
        <v>0</v>
      </c>
      <c r="F31" s="70">
        <f ca="1">FCMes!F10</f>
        <v>0</v>
      </c>
      <c r="G31" s="70">
        <f ca="1">FCMes!G10</f>
        <v>0</v>
      </c>
      <c r="H31" s="70">
        <f ca="1">FCMes!H10</f>
        <v>0</v>
      </c>
      <c r="I31" s="70">
        <f ca="1">FCMes!I10</f>
        <v>0</v>
      </c>
      <c r="J31" s="70">
        <f ca="1">FCMes!J10</f>
        <v>0</v>
      </c>
      <c r="K31" s="70">
        <f ca="1">FCMes!K10</f>
        <v>0</v>
      </c>
      <c r="L31" s="70">
        <f ca="1">FCMes!L10</f>
        <v>0</v>
      </c>
      <c r="M31" s="70">
        <f ca="1">FCMes!M10</f>
        <v>0</v>
      </c>
      <c r="N31" s="70">
        <f ca="1">FCMes!N10</f>
        <v>0</v>
      </c>
      <c r="O31" s="70">
        <f ca="1">FCMes!O10</f>
        <v>1200</v>
      </c>
    </row>
    <row r="32" spans="2:15" ht="24.95" customHeight="1" thickTop="1" thickBot="1" x14ac:dyDescent="0.3">
      <c r="B32" s="68" t="str">
        <f>FCMes!B11</f>
        <v>Lucro / Prejuízo</v>
      </c>
      <c r="C32" s="70">
        <f ca="1">FCMes!C11</f>
        <v>2380</v>
      </c>
      <c r="D32" s="70">
        <f ca="1">FCMes!D11</f>
        <v>520</v>
      </c>
      <c r="E32" s="70">
        <f ca="1">FCMes!E11</f>
        <v>950</v>
      </c>
      <c r="F32" s="70">
        <f ca="1">FCMes!F11</f>
        <v>0</v>
      </c>
      <c r="G32" s="70">
        <f ca="1">FCMes!G11</f>
        <v>0</v>
      </c>
      <c r="H32" s="70">
        <f ca="1">FCMes!H11</f>
        <v>0</v>
      </c>
      <c r="I32" s="70">
        <f ca="1">FCMes!I11</f>
        <v>0</v>
      </c>
      <c r="J32" s="70">
        <f ca="1">FCMes!J11</f>
        <v>0</v>
      </c>
      <c r="K32" s="70">
        <f ca="1">FCMes!K11</f>
        <v>0</v>
      </c>
      <c r="L32" s="70">
        <f ca="1">FCMes!L11</f>
        <v>0</v>
      </c>
      <c r="M32" s="70">
        <f ca="1">FCMes!M11</f>
        <v>0</v>
      </c>
      <c r="N32" s="70">
        <f ca="1">FCMes!N11</f>
        <v>0</v>
      </c>
      <c r="O32" s="70">
        <f ca="1">FCMes!O11</f>
        <v>3850</v>
      </c>
    </row>
    <row r="33" spans="2:15" ht="24.95" customHeight="1" thickTop="1" thickBot="1" x14ac:dyDescent="0.3">
      <c r="B33" s="68" t="str">
        <f>FCMes!B12</f>
        <v>Acumulado</v>
      </c>
      <c r="C33" s="70">
        <f ca="1">FCMes!C12</f>
        <v>2380</v>
      </c>
      <c r="D33" s="70">
        <f ca="1">FCMes!D12</f>
        <v>2900</v>
      </c>
      <c r="E33" s="70">
        <f ca="1">FCMes!E12</f>
        <v>3850</v>
      </c>
      <c r="F33" s="70">
        <f ca="1">FCMes!F12</f>
        <v>3850</v>
      </c>
      <c r="G33" s="70">
        <f ca="1">FCMes!G12</f>
        <v>3850</v>
      </c>
      <c r="H33" s="70">
        <f ca="1">FCMes!H12</f>
        <v>3850</v>
      </c>
      <c r="I33" s="70">
        <f ca="1">FCMes!I12</f>
        <v>3850</v>
      </c>
      <c r="J33" s="70">
        <f ca="1">FCMes!J12</f>
        <v>3850</v>
      </c>
      <c r="K33" s="70">
        <f ca="1">FCMes!K12</f>
        <v>3850</v>
      </c>
      <c r="L33" s="70">
        <f ca="1">FCMes!L12</f>
        <v>3850</v>
      </c>
      <c r="M33" s="70">
        <f ca="1">FCMes!M12</f>
        <v>3850</v>
      </c>
      <c r="N33" s="70">
        <f ca="1">FCMes!N12</f>
        <v>3850</v>
      </c>
      <c r="O33" s="70">
        <f ca="1">FCMes!O12</f>
        <v>3850</v>
      </c>
    </row>
    <row r="34" spans="2:15" ht="24.95" customHeight="1" thickTop="1" thickBot="1" x14ac:dyDescent="0.3">
      <c r="B34" s="68" t="str">
        <f>FCMes!B13</f>
        <v>Lucratividade</v>
      </c>
      <c r="C34" s="71">
        <f ca="1">FCMes!C13</f>
        <v>0.95199999999999996</v>
      </c>
      <c r="D34" s="71">
        <f ca="1">FCMes!D13</f>
        <v>0.32500000000000001</v>
      </c>
      <c r="E34" s="71">
        <f ca="1">FCMes!E13</f>
        <v>1</v>
      </c>
      <c r="F34" s="71">
        <f ca="1">FCMes!F13</f>
        <v>0</v>
      </c>
      <c r="G34" s="71">
        <f ca="1">FCMes!G13</f>
        <v>0</v>
      </c>
      <c r="H34" s="71">
        <f ca="1">FCMes!H13</f>
        <v>0</v>
      </c>
      <c r="I34" s="71">
        <f ca="1">FCMes!I13</f>
        <v>0</v>
      </c>
      <c r="J34" s="71">
        <f ca="1">FCMes!J13</f>
        <v>0</v>
      </c>
      <c r="K34" s="71">
        <f ca="1">FCMes!K13</f>
        <v>0</v>
      </c>
      <c r="L34" s="71">
        <f ca="1">FCMes!L13</f>
        <v>0</v>
      </c>
      <c r="M34" s="71">
        <f ca="1">FCMes!M13</f>
        <v>0</v>
      </c>
      <c r="N34" s="71">
        <f ca="1">FCMes!N13</f>
        <v>0</v>
      </c>
      <c r="O34" s="71">
        <f ca="1">FCMes!O13</f>
        <v>0.76237623762376239</v>
      </c>
    </row>
    <row r="35" spans="2:15" ht="15.75" thickTop="1" x14ac:dyDescent="0.25"/>
    <row r="36" spans="2:15" ht="26.25" x14ac:dyDescent="0.4">
      <c r="B36" s="66" t="s">
        <v>113</v>
      </c>
    </row>
    <row r="51" spans="2:15" ht="15.75" thickBot="1" x14ac:dyDescent="0.3"/>
    <row r="52" spans="2:15" ht="24.95" customHeight="1" thickTop="1" thickBot="1" x14ac:dyDescent="0.3">
      <c r="B52" s="67" t="str">
        <f>DRE!B7</f>
        <v>DRE</v>
      </c>
      <c r="C52" s="67" t="str">
        <f>DRE!C7</f>
        <v>Janeiro</v>
      </c>
      <c r="D52" s="67" t="str">
        <f>DRE!D7</f>
        <v>Fevereiro</v>
      </c>
      <c r="E52" s="67" t="str">
        <f>DRE!E7</f>
        <v>Março</v>
      </c>
      <c r="F52" s="67" t="str">
        <f>DRE!F7</f>
        <v>Abril</v>
      </c>
      <c r="G52" s="67" t="str">
        <f>DRE!G7</f>
        <v>Maio</v>
      </c>
      <c r="H52" s="67" t="str">
        <f>DRE!H7</f>
        <v>Junho</v>
      </c>
      <c r="I52" s="67" t="str">
        <f>DRE!I7</f>
        <v>Julho</v>
      </c>
      <c r="J52" s="67" t="str">
        <f>DRE!J7</f>
        <v>Agosto</v>
      </c>
      <c r="K52" s="67" t="str">
        <f>DRE!K7</f>
        <v>Setembro</v>
      </c>
      <c r="L52" s="67" t="str">
        <f>DRE!L7</f>
        <v>Outubro</v>
      </c>
      <c r="M52" s="67" t="str">
        <f>DRE!M7</f>
        <v>Novembro</v>
      </c>
      <c r="N52" s="67" t="str">
        <f>DRE!N7</f>
        <v>Dezembro</v>
      </c>
      <c r="O52" s="67" t="str">
        <f>DRE!O7</f>
        <v>Total</v>
      </c>
    </row>
    <row r="53" spans="2:15" ht="31.5" thickTop="1" thickBot="1" x14ac:dyDescent="0.3">
      <c r="B53" s="72" t="str">
        <f>DRE!B8</f>
        <v>Receitas Operacionais</v>
      </c>
      <c r="C53" s="70">
        <f ca="1">DRE!C8</f>
        <v>2500</v>
      </c>
      <c r="D53" s="70">
        <f ca="1">DRE!D8</f>
        <v>1600</v>
      </c>
      <c r="E53" s="70">
        <f ca="1">DRE!E8</f>
        <v>0</v>
      </c>
      <c r="F53" s="70">
        <f ca="1">DRE!F8</f>
        <v>0</v>
      </c>
      <c r="G53" s="70">
        <f ca="1">DRE!G8</f>
        <v>0</v>
      </c>
      <c r="H53" s="70">
        <f ca="1">DRE!H8</f>
        <v>0</v>
      </c>
      <c r="I53" s="70">
        <f ca="1">DRE!I8</f>
        <v>0</v>
      </c>
      <c r="J53" s="70">
        <f ca="1">DRE!J8</f>
        <v>0</v>
      </c>
      <c r="K53" s="70">
        <f ca="1">DRE!K8</f>
        <v>0</v>
      </c>
      <c r="L53" s="70">
        <f ca="1">DRE!L8</f>
        <v>0</v>
      </c>
      <c r="M53" s="70">
        <f ca="1">DRE!M8</f>
        <v>0</v>
      </c>
      <c r="N53" s="70">
        <f ca="1">DRE!N8</f>
        <v>0</v>
      </c>
      <c r="O53" s="70">
        <f ca="1">DRE!O8</f>
        <v>4100</v>
      </c>
    </row>
    <row r="54" spans="2:15" ht="24.95" customHeight="1" thickTop="1" thickBot="1" x14ac:dyDescent="0.3">
      <c r="B54" s="72" t="str">
        <f>DRE!B9</f>
        <v>Despesas Diretas</v>
      </c>
      <c r="C54" s="70">
        <f ca="1">DRE!C9</f>
        <v>120</v>
      </c>
      <c r="D54" s="70">
        <f ca="1">DRE!D9</f>
        <v>130</v>
      </c>
      <c r="E54" s="70">
        <f ca="1">DRE!E9</f>
        <v>0</v>
      </c>
      <c r="F54" s="70">
        <f ca="1">DRE!F9</f>
        <v>0</v>
      </c>
      <c r="G54" s="70">
        <f ca="1">DRE!G9</f>
        <v>0</v>
      </c>
      <c r="H54" s="70">
        <f ca="1">DRE!H9</f>
        <v>0</v>
      </c>
      <c r="I54" s="70">
        <f ca="1">DRE!I9</f>
        <v>0</v>
      </c>
      <c r="J54" s="70">
        <f ca="1">DRE!J9</f>
        <v>0</v>
      </c>
      <c r="K54" s="70">
        <f ca="1">DRE!K9</f>
        <v>0</v>
      </c>
      <c r="L54" s="70">
        <f ca="1">DRE!L9</f>
        <v>0</v>
      </c>
      <c r="M54" s="70">
        <f ca="1">DRE!M9</f>
        <v>0</v>
      </c>
      <c r="N54" s="70">
        <f ca="1">DRE!N9</f>
        <v>0</v>
      </c>
      <c r="O54" s="70">
        <f ca="1">DRE!O9</f>
        <v>250</v>
      </c>
    </row>
    <row r="55" spans="2:15" ht="31.5" thickTop="1" thickBot="1" x14ac:dyDescent="0.3">
      <c r="B55" s="72" t="str">
        <f>DRE!B10</f>
        <v>Margem de Contribuição</v>
      </c>
      <c r="C55" s="73">
        <f ca="1">DRE!C10</f>
        <v>2380</v>
      </c>
      <c r="D55" s="73">
        <f ca="1">DRE!D10</f>
        <v>1470</v>
      </c>
      <c r="E55" s="73">
        <f ca="1">DRE!E10</f>
        <v>0</v>
      </c>
      <c r="F55" s="73">
        <f ca="1">DRE!F10</f>
        <v>0</v>
      </c>
      <c r="G55" s="73">
        <f ca="1">DRE!G10</f>
        <v>0</v>
      </c>
      <c r="H55" s="73">
        <f ca="1">DRE!H10</f>
        <v>0</v>
      </c>
      <c r="I55" s="73">
        <f ca="1">DRE!I10</f>
        <v>0</v>
      </c>
      <c r="J55" s="73">
        <f ca="1">DRE!J10</f>
        <v>0</v>
      </c>
      <c r="K55" s="73">
        <f ca="1">DRE!K10</f>
        <v>0</v>
      </c>
      <c r="L55" s="73">
        <f ca="1">DRE!L10</f>
        <v>0</v>
      </c>
      <c r="M55" s="73">
        <f ca="1">DRE!M10</f>
        <v>0</v>
      </c>
      <c r="N55" s="73">
        <f ca="1">DRE!N10</f>
        <v>0</v>
      </c>
      <c r="O55" s="73">
        <f ca="1">DRE!O10</f>
        <v>3850</v>
      </c>
    </row>
    <row r="56" spans="2:15" ht="24.95" customHeight="1" thickTop="1" thickBot="1" x14ac:dyDescent="0.3">
      <c r="B56" s="72" t="str">
        <f>DRE!B11</f>
        <v>Despesas Indiretas</v>
      </c>
      <c r="C56" s="70">
        <f ca="1">DRE!C11</f>
        <v>0</v>
      </c>
      <c r="D56" s="70">
        <f ca="1">DRE!D11</f>
        <v>815</v>
      </c>
      <c r="E56" s="70">
        <f ca="1">DRE!E11</f>
        <v>0</v>
      </c>
      <c r="F56" s="70">
        <f ca="1">DRE!F11</f>
        <v>0</v>
      </c>
      <c r="G56" s="70">
        <f ca="1">DRE!G11</f>
        <v>0</v>
      </c>
      <c r="H56" s="70">
        <f ca="1">DRE!H11</f>
        <v>0</v>
      </c>
      <c r="I56" s="70">
        <f ca="1">DRE!I11</f>
        <v>0</v>
      </c>
      <c r="J56" s="70">
        <f ca="1">DRE!J11</f>
        <v>0</v>
      </c>
      <c r="K56" s="70">
        <f ca="1">DRE!K11</f>
        <v>0</v>
      </c>
      <c r="L56" s="70">
        <f ca="1">DRE!L11</f>
        <v>0</v>
      </c>
      <c r="M56" s="70">
        <f ca="1">DRE!M11</f>
        <v>0</v>
      </c>
      <c r="N56" s="70">
        <f ca="1">DRE!N11</f>
        <v>0</v>
      </c>
      <c r="O56" s="70">
        <f ca="1">DRE!O11</f>
        <v>815</v>
      </c>
    </row>
    <row r="57" spans="2:15" ht="31.5" thickTop="1" thickBot="1" x14ac:dyDescent="0.3">
      <c r="B57" s="72" t="str">
        <f>DRE!B12</f>
        <v>Resultado não operacional</v>
      </c>
      <c r="C57" s="70">
        <f ca="1">DRE!C12</f>
        <v>0</v>
      </c>
      <c r="D57" s="70">
        <f ca="1">DRE!D12</f>
        <v>-135</v>
      </c>
      <c r="E57" s="70">
        <f ca="1">DRE!E12</f>
        <v>950</v>
      </c>
      <c r="F57" s="70">
        <f ca="1">DRE!F12</f>
        <v>0</v>
      </c>
      <c r="G57" s="70">
        <f ca="1">DRE!G12</f>
        <v>0</v>
      </c>
      <c r="H57" s="70">
        <f ca="1">DRE!H12</f>
        <v>0</v>
      </c>
      <c r="I57" s="70">
        <f ca="1">DRE!I12</f>
        <v>0</v>
      </c>
      <c r="J57" s="70">
        <f ca="1">DRE!J12</f>
        <v>0</v>
      </c>
      <c r="K57" s="70">
        <f ca="1">DRE!K12</f>
        <v>0</v>
      </c>
      <c r="L57" s="70">
        <f ca="1">DRE!L12</f>
        <v>0</v>
      </c>
      <c r="M57" s="70">
        <f ca="1">DRE!M12</f>
        <v>0</v>
      </c>
      <c r="N57" s="70">
        <f ca="1">DRE!N12</f>
        <v>0</v>
      </c>
      <c r="O57" s="70">
        <f ca="1">DRE!O12</f>
        <v>815</v>
      </c>
    </row>
    <row r="58" spans="2:15" ht="24.95" customHeight="1" thickTop="1" thickBot="1" x14ac:dyDescent="0.3">
      <c r="B58" s="72" t="str">
        <f>DRE!B13</f>
        <v>Impostos</v>
      </c>
      <c r="C58" s="70">
        <f ca="1">DRE!C13</f>
        <v>0</v>
      </c>
      <c r="D58" s="70">
        <f ca="1">DRE!D13</f>
        <v>0</v>
      </c>
      <c r="E58" s="70">
        <f ca="1">DRE!E13</f>
        <v>0</v>
      </c>
      <c r="F58" s="70">
        <f ca="1">DRE!F13</f>
        <v>0</v>
      </c>
      <c r="G58" s="70">
        <f ca="1">DRE!G13</f>
        <v>0</v>
      </c>
      <c r="H58" s="70">
        <f ca="1">DRE!H13</f>
        <v>0</v>
      </c>
      <c r="I58" s="70">
        <f ca="1">DRE!I13</f>
        <v>0</v>
      </c>
      <c r="J58" s="70">
        <f ca="1">DRE!J13</f>
        <v>0</v>
      </c>
      <c r="K58" s="70">
        <f ca="1">DRE!K13</f>
        <v>0</v>
      </c>
      <c r="L58" s="70">
        <f ca="1">DRE!L13</f>
        <v>0</v>
      </c>
      <c r="M58" s="70">
        <f ca="1">DRE!M13</f>
        <v>0</v>
      </c>
      <c r="N58" s="70">
        <f ca="1">DRE!N13</f>
        <v>0</v>
      </c>
      <c r="O58" s="70">
        <f ca="1">DRE!O13</f>
        <v>0</v>
      </c>
    </row>
    <row r="59" spans="2:15" ht="24.95" customHeight="1" thickTop="1" thickBot="1" x14ac:dyDescent="0.3">
      <c r="B59" s="72" t="str">
        <f>DRE!B14</f>
        <v>Lucro / Prejuízo</v>
      </c>
      <c r="C59" s="73">
        <f ca="1">DRE!C14</f>
        <v>2380</v>
      </c>
      <c r="D59" s="73">
        <f ca="1">DRE!D14</f>
        <v>520</v>
      </c>
      <c r="E59" s="73">
        <f ca="1">DRE!E14</f>
        <v>950</v>
      </c>
      <c r="F59" s="73">
        <f ca="1">DRE!F14</f>
        <v>0</v>
      </c>
      <c r="G59" s="73">
        <f ca="1">DRE!G14</f>
        <v>0</v>
      </c>
      <c r="H59" s="73">
        <f ca="1">DRE!H14</f>
        <v>0</v>
      </c>
      <c r="I59" s="73">
        <f ca="1">DRE!I14</f>
        <v>0</v>
      </c>
      <c r="J59" s="73">
        <f ca="1">DRE!J14</f>
        <v>0</v>
      </c>
      <c r="K59" s="73">
        <f ca="1">DRE!K14</f>
        <v>0</v>
      </c>
      <c r="L59" s="73">
        <f ca="1">DRE!L14</f>
        <v>0</v>
      </c>
      <c r="M59" s="73">
        <f ca="1">DRE!M14</f>
        <v>0</v>
      </c>
      <c r="N59" s="73">
        <f ca="1">DRE!N14</f>
        <v>0</v>
      </c>
      <c r="O59" s="73">
        <f ca="1">DRE!O14</f>
        <v>3850</v>
      </c>
    </row>
    <row r="60" spans="2:15" ht="24.95" customHeight="1" thickTop="1" thickBot="1" x14ac:dyDescent="0.3">
      <c r="B60" s="72" t="str">
        <f>DRE!B15</f>
        <v>Investimentos</v>
      </c>
      <c r="C60" s="70">
        <f ca="1">DRE!C15</f>
        <v>0</v>
      </c>
      <c r="D60" s="70">
        <f ca="1">DRE!D15</f>
        <v>0</v>
      </c>
      <c r="E60" s="70">
        <f ca="1">DRE!E15</f>
        <v>0</v>
      </c>
      <c r="F60" s="70">
        <f ca="1">DRE!F15</f>
        <v>0</v>
      </c>
      <c r="G60" s="70">
        <f ca="1">DRE!G15</f>
        <v>0</v>
      </c>
      <c r="H60" s="70">
        <f ca="1">DRE!H15</f>
        <v>0</v>
      </c>
      <c r="I60" s="70">
        <f ca="1">DRE!I15</f>
        <v>0</v>
      </c>
      <c r="J60" s="70">
        <f ca="1">DRE!J15</f>
        <v>0</v>
      </c>
      <c r="K60" s="70">
        <f ca="1">DRE!K15</f>
        <v>0</v>
      </c>
      <c r="L60" s="70">
        <f ca="1">DRE!L15</f>
        <v>0</v>
      </c>
      <c r="M60" s="70">
        <f ca="1">DRE!M15</f>
        <v>0</v>
      </c>
      <c r="N60" s="70">
        <f ca="1">DRE!N15</f>
        <v>0</v>
      </c>
      <c r="O60" s="70">
        <f ca="1">DRE!O15</f>
        <v>0</v>
      </c>
    </row>
    <row r="61" spans="2:15" ht="24.95" customHeight="1" thickTop="1" thickBot="1" x14ac:dyDescent="0.3">
      <c r="B61" s="72" t="str">
        <f>DRE!B16</f>
        <v>EBTIDA</v>
      </c>
      <c r="C61" s="70">
        <f ca="1">DRE!C16</f>
        <v>2380</v>
      </c>
      <c r="D61" s="70">
        <f ca="1">DRE!D16</f>
        <v>655</v>
      </c>
      <c r="E61" s="70">
        <f ca="1">DRE!E16</f>
        <v>0</v>
      </c>
      <c r="F61" s="70">
        <f ca="1">DRE!F16</f>
        <v>0</v>
      </c>
      <c r="G61" s="70">
        <f ca="1">DRE!G16</f>
        <v>0</v>
      </c>
      <c r="H61" s="70">
        <f ca="1">DRE!H16</f>
        <v>0</v>
      </c>
      <c r="I61" s="70">
        <f ca="1">DRE!I16</f>
        <v>0</v>
      </c>
      <c r="J61" s="70">
        <f ca="1">DRE!J16</f>
        <v>0</v>
      </c>
      <c r="K61" s="70">
        <f ca="1">DRE!K16</f>
        <v>0</v>
      </c>
      <c r="L61" s="70">
        <f ca="1">DRE!L16</f>
        <v>0</v>
      </c>
      <c r="M61" s="70">
        <f ca="1">DRE!M16</f>
        <v>0</v>
      </c>
      <c r="N61" s="70">
        <f ca="1">DRE!N16</f>
        <v>0</v>
      </c>
      <c r="O61" s="70">
        <f ca="1">DRE!O16</f>
        <v>3035</v>
      </c>
    </row>
    <row r="62" spans="2:15" ht="15.75" thickTop="1" x14ac:dyDescent="0.25"/>
    <row r="63" spans="2:15" ht="27" thickBot="1" x14ac:dyDescent="0.45">
      <c r="B63" s="66" t="s">
        <v>115</v>
      </c>
    </row>
    <row r="64" spans="2:15" ht="31.5" customHeight="1" thickTop="1" thickBot="1" x14ac:dyDescent="0.3">
      <c r="B64" s="67" t="s">
        <v>63</v>
      </c>
      <c r="C64" s="67" t="str">
        <f t="shared" ref="C64:O64" si="0">C28</f>
        <v>Janeiro</v>
      </c>
      <c r="D64" s="67" t="str">
        <f t="shared" si="0"/>
        <v>Fevereiro</v>
      </c>
      <c r="E64" s="67" t="str">
        <f t="shared" si="0"/>
        <v>Março</v>
      </c>
      <c r="F64" s="67" t="str">
        <f t="shared" si="0"/>
        <v>Abril</v>
      </c>
      <c r="G64" s="67" t="str">
        <f t="shared" si="0"/>
        <v>maio</v>
      </c>
      <c r="H64" s="67" t="str">
        <f t="shared" si="0"/>
        <v>Junho</v>
      </c>
      <c r="I64" s="67" t="str">
        <f t="shared" si="0"/>
        <v>Julho</v>
      </c>
      <c r="J64" s="67" t="str">
        <f t="shared" si="0"/>
        <v>Agosto</v>
      </c>
      <c r="K64" s="67" t="str">
        <f t="shared" si="0"/>
        <v>Setembro</v>
      </c>
      <c r="L64" s="67" t="str">
        <f t="shared" si="0"/>
        <v>Outubro</v>
      </c>
      <c r="M64" s="67" t="str">
        <f t="shared" si="0"/>
        <v>Novembro</v>
      </c>
      <c r="N64" s="67" t="str">
        <f t="shared" si="0"/>
        <v>Dezembro</v>
      </c>
      <c r="O64" s="67" t="str">
        <f t="shared" si="0"/>
        <v>Total</v>
      </c>
    </row>
    <row r="65" spans="2:15" ht="31.5" customHeight="1" thickTop="1" thickBot="1" x14ac:dyDescent="0.3">
      <c r="B65" s="74" t="str">
        <f>FCMes!B16</f>
        <v>Contas a Receber</v>
      </c>
      <c r="C65" s="75">
        <f ca="1">FCMes!C16</f>
        <v>0</v>
      </c>
      <c r="D65" s="75">
        <f ca="1">FCMes!D16</f>
        <v>0</v>
      </c>
      <c r="E65" s="75">
        <f ca="1">FCMes!E16</f>
        <v>0</v>
      </c>
      <c r="F65" s="75">
        <f ca="1">FCMes!F16</f>
        <v>0</v>
      </c>
      <c r="G65" s="75">
        <f ca="1">FCMes!G16</f>
        <v>0</v>
      </c>
      <c r="H65" s="75">
        <f ca="1">FCMes!H16</f>
        <v>0</v>
      </c>
      <c r="I65" s="75">
        <f ca="1">FCMes!I16</f>
        <v>0</v>
      </c>
      <c r="J65" s="75">
        <f ca="1">FCMes!J16</f>
        <v>0</v>
      </c>
      <c r="K65" s="75">
        <f ca="1">FCMes!K16</f>
        <v>0</v>
      </c>
      <c r="L65" s="75">
        <f ca="1">FCMes!L16</f>
        <v>0</v>
      </c>
      <c r="M65" s="75">
        <f ca="1">FCMes!M16</f>
        <v>0</v>
      </c>
      <c r="N65" s="75">
        <f ca="1">FCMes!N16</f>
        <v>0</v>
      </c>
      <c r="O65" s="76">
        <f ca="1">FCMes!O16</f>
        <v>0</v>
      </c>
    </row>
    <row r="66" spans="2:15" ht="31.5" customHeight="1" thickTop="1" thickBot="1" x14ac:dyDescent="0.3">
      <c r="B66" s="77" t="str">
        <f>FCMes!B17</f>
        <v>Contas a Pagar</v>
      </c>
      <c r="C66" s="75">
        <f ca="1">FCMes!C17</f>
        <v>0</v>
      </c>
      <c r="D66" s="75">
        <f ca="1">FCMes!D17</f>
        <v>0</v>
      </c>
      <c r="E66" s="75">
        <f ca="1">FCMes!E17</f>
        <v>0</v>
      </c>
      <c r="F66" s="75">
        <f ca="1">FCMes!F17</f>
        <v>0</v>
      </c>
      <c r="G66" s="75">
        <f ca="1">FCMes!G17</f>
        <v>0</v>
      </c>
      <c r="H66" s="75">
        <f ca="1">FCMes!H17</f>
        <v>0</v>
      </c>
      <c r="I66" s="75">
        <f ca="1">FCMes!I17</f>
        <v>0</v>
      </c>
      <c r="J66" s="75">
        <f ca="1">FCMes!J17</f>
        <v>0</v>
      </c>
      <c r="K66" s="75">
        <f ca="1">FCMes!K17</f>
        <v>0</v>
      </c>
      <c r="L66" s="75">
        <f ca="1">FCMes!L17</f>
        <v>0</v>
      </c>
      <c r="M66" s="75">
        <f ca="1">FCMes!M17</f>
        <v>0</v>
      </c>
      <c r="N66" s="75">
        <f ca="1">FCMes!N17</f>
        <v>0</v>
      </c>
      <c r="O66" s="76">
        <f ca="1">FCMes!O17</f>
        <v>0</v>
      </c>
    </row>
    <row r="67" spans="2:15" ht="31.5" thickTop="1" thickBot="1" x14ac:dyDescent="0.3">
      <c r="B67" s="72" t="str">
        <f>FCMes!B18</f>
        <v>Necessidade de Caixa</v>
      </c>
      <c r="C67" s="75">
        <f ca="1">FCMes!C18</f>
        <v>0</v>
      </c>
      <c r="D67" s="75">
        <f ca="1">FCMes!D18</f>
        <v>0</v>
      </c>
      <c r="E67" s="75">
        <f ca="1">FCMes!E18</f>
        <v>0</v>
      </c>
      <c r="F67" s="75">
        <f ca="1">FCMes!F18</f>
        <v>0</v>
      </c>
      <c r="G67" s="75">
        <f ca="1">FCMes!G18</f>
        <v>0</v>
      </c>
      <c r="H67" s="75">
        <f ca="1">FCMes!H18</f>
        <v>0</v>
      </c>
      <c r="I67" s="75">
        <f ca="1">FCMes!I18</f>
        <v>0</v>
      </c>
      <c r="J67" s="75">
        <f ca="1">FCMes!J18</f>
        <v>0</v>
      </c>
      <c r="K67" s="75">
        <f ca="1">FCMes!K18</f>
        <v>0</v>
      </c>
      <c r="L67" s="75">
        <f ca="1">FCMes!L18</f>
        <v>0</v>
      </c>
      <c r="M67" s="75">
        <f ca="1">FCMes!M18</f>
        <v>0</v>
      </c>
      <c r="N67" s="75">
        <f ca="1">FCMes!N18</f>
        <v>0</v>
      </c>
      <c r="O67" s="75">
        <f ca="1">FCMes!O18</f>
        <v>0</v>
      </c>
    </row>
    <row r="68" spans="2:15" ht="15.75" thickTop="1" x14ac:dyDescent="0.25"/>
  </sheetData>
  <sheetProtection password="9004" sheet="1" objects="1" scenarios="1"/>
  <conditionalFormatting sqref="C32:O33">
    <cfRule type="cellIs" dxfId="29" priority="3" operator="lessThan">
      <formula>0</formula>
    </cfRule>
    <cfRule type="cellIs" dxfId="28" priority="4" operator="greaterThan">
      <formula>0</formula>
    </cfRule>
  </conditionalFormatting>
  <conditionalFormatting sqref="C67:O67">
    <cfRule type="cellIs" dxfId="27" priority="1" operator="lessThan">
      <formula>0</formula>
    </cfRule>
    <cfRule type="cellIs" dxfId="26" priority="2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rowBreaks count="3" manualBreakCount="3">
    <brk id="11" max="16383" man="1"/>
    <brk id="35" min="1" max="14" man="1"/>
    <brk id="6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18</vt:i4>
      </vt:variant>
    </vt:vector>
  </HeadingPairs>
  <TitlesOfParts>
    <vt:vector size="32" baseType="lpstr">
      <vt:lpstr>Rec</vt:lpstr>
      <vt:lpstr>Des</vt:lpstr>
      <vt:lpstr>Ven</vt:lpstr>
      <vt:lpstr>Pag</vt:lpstr>
      <vt:lpstr>Ind2</vt:lpstr>
      <vt:lpstr>FCDia</vt:lpstr>
      <vt:lpstr>FCMes</vt:lpstr>
      <vt:lpstr>DRE</vt:lpstr>
      <vt:lpstr>Imp</vt:lpstr>
      <vt:lpstr>das</vt:lpstr>
      <vt:lpstr>Ini</vt:lpstr>
      <vt:lpstr>Duv</vt:lpstr>
      <vt:lpstr>Sug</vt:lpstr>
      <vt:lpstr>Sou</vt:lpstr>
      <vt:lpstr>_Despesa</vt:lpstr>
      <vt:lpstr>_Receita</vt:lpstr>
      <vt:lpstr>DRE!Area_de_impressao</vt:lpstr>
      <vt:lpstr>FCDia!Area_de_impressao</vt:lpstr>
      <vt:lpstr>FCMes!Area_de_impressao</vt:lpstr>
      <vt:lpstr>Imp!Area_de_impressao</vt:lpstr>
      <vt:lpstr>'Ind2'!Area_de_impressao</vt:lpstr>
      <vt:lpstr>Despesas_Com_Marketing</vt:lpstr>
      <vt:lpstr>Despesas_Com_Produtos</vt:lpstr>
      <vt:lpstr>Despesas_Com_RH</vt:lpstr>
      <vt:lpstr>Despesas_Com_Servicos</vt:lpstr>
      <vt:lpstr>Despesas_Não_Operacionais</vt:lpstr>
      <vt:lpstr>Despesas_Operacionais</vt:lpstr>
      <vt:lpstr>Impostos</vt:lpstr>
      <vt:lpstr>Investimentos</vt:lpstr>
      <vt:lpstr>Receitas_Com_Produtos</vt:lpstr>
      <vt:lpstr>Receitas_Com_Servicos</vt:lpstr>
      <vt:lpstr>Receitas_Não_Operacionais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Flavio Dias de Souza</cp:lastModifiedBy>
  <cp:lastPrinted>2018-06-13T14:23:31Z</cp:lastPrinted>
  <dcterms:created xsi:type="dcterms:W3CDTF">2018-02-15T11:38:19Z</dcterms:created>
  <dcterms:modified xsi:type="dcterms:W3CDTF">2022-04-01T18:49:30Z</dcterms:modified>
</cp:coreProperties>
</file>